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charts/chartEx2.xml" ContentType="application/vnd.ms-office.chartex+xml"/>
  <Override PartName="/xl/charts/style4.xml" ContentType="application/vnd.ms-office.chartstyle+xml"/>
  <Override PartName="/xl/charts/colors4.xml" ContentType="application/vnd.ms-office.chartcolorstyle+xml"/>
  <Override PartName="/xl/charts/chartEx3.xml" ContentType="application/vnd.ms-office.chartex+xml"/>
  <Override PartName="/xl/charts/style5.xml" ContentType="application/vnd.ms-office.chartstyle+xml"/>
  <Override PartName="/xl/charts/colors5.xml" ContentType="application/vnd.ms-office.chartcolorstyle+xml"/>
  <Override PartName="/xl/charts/chartEx4.xml" ContentType="application/vnd.ms-office.chartex+xml"/>
  <Override PartName="/xl/charts/style6.xml" ContentType="application/vnd.ms-office.chartstyle+xml"/>
  <Override PartName="/xl/charts/colors6.xml" ContentType="application/vnd.ms-office.chartcolorstyle+xml"/>
  <Override PartName="/xl/charts/chartEx5.xml" ContentType="application/vnd.ms-office.chartex+xml"/>
  <Override PartName="/xl/charts/style7.xml" ContentType="application/vnd.ms-office.chartstyle+xml"/>
  <Override PartName="/xl/charts/colors7.xml" ContentType="application/vnd.ms-office.chartcolorstyle+xml"/>
  <Override PartName="/xl/charts/chartEx6.xml" ContentType="application/vnd.ms-office.chartex+xml"/>
  <Override PartName="/xl/charts/style8.xml" ContentType="application/vnd.ms-office.chartstyle+xml"/>
  <Override PartName="/xl/charts/colors8.xml" ContentType="application/vnd.ms-office.chartcolorstyle+xml"/>
  <Override PartName="/xl/charts/chartEx7.xml" ContentType="application/vnd.ms-office.chartex+xml"/>
  <Override PartName="/xl/charts/style9.xml" ContentType="application/vnd.ms-office.chartstyle+xml"/>
  <Override PartName="/xl/charts/colors9.xml" ContentType="application/vnd.ms-office.chartcolorstyle+xml"/>
  <Override PartName="/xl/charts/chartEx8.xml" ContentType="application/vnd.ms-office.chartex+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charts/chartEx9.xml" ContentType="application/vnd.ms-office.chartex+xml"/>
  <Override PartName="/xl/charts/style11.xml" ContentType="application/vnd.ms-office.chartstyle+xml"/>
  <Override PartName="/xl/charts/colors11.xml" ContentType="application/vnd.ms-office.chartcolorstyle+xml"/>
  <Override PartName="/xl/charts/chartEx10.xml" ContentType="application/vnd.ms-office.chartex+xml"/>
  <Override PartName="/xl/charts/style12.xml" ContentType="application/vnd.ms-office.chartstyle+xml"/>
  <Override PartName="/xl/charts/colors12.xml" ContentType="application/vnd.ms-office.chartcolorstyle+xml"/>
  <Override PartName="/xl/charts/chartEx11.xml" ContentType="application/vnd.ms-office.chartex+xml"/>
  <Override PartName="/xl/charts/style13.xml" ContentType="application/vnd.ms-office.chartstyle+xml"/>
  <Override PartName="/xl/charts/colors13.xml" ContentType="application/vnd.ms-office.chartcolorstyle+xml"/>
  <Override PartName="/xl/charts/chartEx12.xml" ContentType="application/vnd.ms-office.chartex+xml"/>
  <Override PartName="/xl/charts/style14.xml" ContentType="application/vnd.ms-office.chartstyle+xml"/>
  <Override PartName="/xl/charts/colors14.xml" ContentType="application/vnd.ms-office.chartcolorstyle+xml"/>
  <Override PartName="/xl/charts/chartEx13.xml" ContentType="application/vnd.ms-office.chartex+xml"/>
  <Override PartName="/xl/charts/style15.xml" ContentType="application/vnd.ms-office.chartstyle+xml"/>
  <Override PartName="/xl/charts/colors15.xml" ContentType="application/vnd.ms-office.chartcolorstyle+xml"/>
  <Override PartName="/xl/charts/chartEx14.xml" ContentType="application/vnd.ms-office.chartex+xml"/>
  <Override PartName="/xl/charts/style16.xml" ContentType="application/vnd.ms-office.chartstyle+xml"/>
  <Override PartName="/xl/charts/colors16.xml" ContentType="application/vnd.ms-office.chartcolorstyle+xml"/>
  <Override PartName="/xl/charts/chartEx15.xml" ContentType="application/vnd.ms-office.chartex+xml"/>
  <Override PartName="/xl/charts/style17.xml" ContentType="application/vnd.ms-office.chartstyle+xml"/>
  <Override PartName="/xl/charts/colors17.xml" ContentType="application/vnd.ms-office.chartcolorstyle+xml"/>
  <Override PartName="/xl/charts/chartEx16.xml" ContentType="application/vnd.ms-office.chartex+xml"/>
  <Override PartName="/xl/charts/style18.xml" ContentType="application/vnd.ms-office.chartstyle+xml"/>
  <Override PartName="/xl/charts/colors18.xml" ContentType="application/vnd.ms-office.chartcolorstyle+xml"/>
  <Override PartName="/xl/drawings/drawing6.xml" ContentType="application/vnd.openxmlformats-officedocument.drawing+xml"/>
  <Override PartName="/xl/charts/chartEx17.xml" ContentType="application/vnd.ms-office.chartex+xml"/>
  <Override PartName="/xl/charts/style19.xml" ContentType="application/vnd.ms-office.chartstyle+xml"/>
  <Override PartName="/xl/charts/colors19.xml" ContentType="application/vnd.ms-office.chartcolorstyle+xml"/>
  <Override PartName="/xl/charts/chartEx18.xml" ContentType="application/vnd.ms-office.chartex+xml"/>
  <Override PartName="/xl/charts/style20.xml" ContentType="application/vnd.ms-office.chartstyle+xml"/>
  <Override PartName="/xl/charts/colors20.xml" ContentType="application/vnd.ms-office.chartcolorstyle+xml"/>
  <Override PartName="/xl/charts/chartEx19.xml" ContentType="application/vnd.ms-office.chartex+xml"/>
  <Override PartName="/xl/charts/style21.xml" ContentType="application/vnd.ms-office.chartstyle+xml"/>
  <Override PartName="/xl/charts/colors21.xml" ContentType="application/vnd.ms-office.chartcolorstyle+xml"/>
  <Override PartName="/xl/charts/chartEx20.xml" ContentType="application/vnd.ms-office.chartex+xml"/>
  <Override PartName="/xl/charts/style22.xml" ContentType="application/vnd.ms-office.chartstyle+xml"/>
  <Override PartName="/xl/charts/colors22.xml" ContentType="application/vnd.ms-office.chartcolorstyle+xml"/>
  <Override PartName="/xl/charts/chartEx21.xml" ContentType="application/vnd.ms-office.chartex+xml"/>
  <Override PartName="/xl/charts/style23.xml" ContentType="application/vnd.ms-office.chartstyle+xml"/>
  <Override PartName="/xl/charts/colors23.xml" ContentType="application/vnd.ms-office.chartcolorstyle+xml"/>
  <Override PartName="/xl/charts/chartEx22.xml" ContentType="application/vnd.ms-office.chartex+xml"/>
  <Override PartName="/xl/charts/style24.xml" ContentType="application/vnd.ms-office.chartstyle+xml"/>
  <Override PartName="/xl/charts/colors24.xml" ContentType="application/vnd.ms-office.chartcolorstyle+xml"/>
  <Override PartName="/xl/charts/chartEx23.xml" ContentType="application/vnd.ms-office.chartex+xml"/>
  <Override PartName="/xl/charts/style25.xml" ContentType="application/vnd.ms-office.chartstyle+xml"/>
  <Override PartName="/xl/charts/colors25.xml" ContentType="application/vnd.ms-office.chartcolorstyle+xml"/>
  <Override PartName="/xl/charts/chartEx24.xml" ContentType="application/vnd.ms-office.chartex+xml"/>
  <Override PartName="/xl/charts/style26.xml" ContentType="application/vnd.ms-office.chartstyle+xml"/>
  <Override PartName="/xl/charts/colors26.xml" ContentType="application/vnd.ms-office.chartcolorstyle+xml"/>
  <Override PartName="/xl/drawings/drawing7.xml" ContentType="application/vnd.openxmlformats-officedocument.drawing+xml"/>
  <Override PartName="/xl/charts/chartEx25.xml" ContentType="application/vnd.ms-office.chartex+xml"/>
  <Override PartName="/xl/charts/style27.xml" ContentType="application/vnd.ms-office.chartstyle+xml"/>
  <Override PartName="/xl/charts/colors27.xml" ContentType="application/vnd.ms-office.chartcolorstyle+xml"/>
  <Override PartName="/xl/charts/chartEx26.xml" ContentType="application/vnd.ms-office.chartex+xml"/>
  <Override PartName="/xl/charts/style28.xml" ContentType="application/vnd.ms-office.chartstyle+xml"/>
  <Override PartName="/xl/charts/colors28.xml" ContentType="application/vnd.ms-office.chartcolorstyle+xml"/>
  <Override PartName="/xl/charts/chartEx27.xml" ContentType="application/vnd.ms-office.chartex+xml"/>
  <Override PartName="/xl/charts/style29.xml" ContentType="application/vnd.ms-office.chartstyle+xml"/>
  <Override PartName="/xl/charts/colors29.xml" ContentType="application/vnd.ms-office.chartcolorstyle+xml"/>
  <Override PartName="/xl/charts/chartEx28.xml" ContentType="application/vnd.ms-office.chartex+xml"/>
  <Override PartName="/xl/charts/style30.xml" ContentType="application/vnd.ms-office.chartstyle+xml"/>
  <Override PartName="/xl/charts/colors30.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4.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5.xml" ContentType="application/vnd.openxmlformats-officedocument.drawingml.chart+xml"/>
  <Override PartName="/xl/charts/style33.xml" ContentType="application/vnd.ms-office.chartstyle+xml"/>
  <Override PartName="/xl/charts/colors33.xml" ContentType="application/vnd.ms-office.chartcolorstyle+xml"/>
  <Override PartName="/xl/charts/chart6.xml" ContentType="application/vnd.openxmlformats-officedocument.drawingml.chart+xml"/>
  <Override PartName="/xl/charts/style34.xml" ContentType="application/vnd.ms-office.chartstyle+xml"/>
  <Override PartName="/xl/charts/colors34.xml" ContentType="application/vnd.ms-office.chartcolorstyle+xml"/>
  <Override PartName="/xl/charts/chart7.xml" ContentType="application/vnd.openxmlformats-officedocument.drawingml.chart+xml"/>
  <Override PartName="/xl/charts/style35.xml" ContentType="application/vnd.ms-office.chartstyle+xml"/>
  <Override PartName="/xl/charts/colors35.xml" ContentType="application/vnd.ms-office.chartcolorstyle+xml"/>
  <Override PartName="/xl/charts/chart8.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12.xml" ContentType="application/vnd.openxmlformats-officedocument.drawingml.chartshapes+xml"/>
  <Override PartName="/xl/charts/chart10.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3.xml" ContentType="application/vnd.openxmlformats-officedocument.drawingml.chartshapes+xml"/>
  <Override PartName="/xl/charts/chart11.xml" ContentType="application/vnd.openxmlformats-officedocument.drawingml.chart+xml"/>
  <Override PartName="/xl/charts/style39.xml" ContentType="application/vnd.ms-office.chartstyle+xml"/>
  <Override PartName="/xl/charts/colors39.xml" ContentType="application/vnd.ms-office.chartcolorstyle+xml"/>
  <Override PartName="/xl/charts/chart12.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3.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8.xml" ContentType="application/vnd.openxmlformats-officedocument.drawingml.chartshapes+xml"/>
  <Override PartName="/xl/charts/chart14.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9.xml" ContentType="application/vnd.openxmlformats-officedocument.drawingml.chartshapes+xml"/>
  <Override PartName="/xl/charts/chart15.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0.xml" ContentType="application/vnd.openxmlformats-officedocument.drawingml.chartshapes+xml"/>
  <Override PartName="/xl/charts/chart16.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7.xml" ContentType="application/vnd.openxmlformats-officedocument.drawingml.chart+xml"/>
  <Override PartName="/xl/charts/style45.xml" ContentType="application/vnd.ms-office.chartstyle+xml"/>
  <Override PartName="/xl/charts/colors45.xml" ContentType="application/vnd.ms-office.chartcolorstyle+xml"/>
  <Override PartName="/xl/charts/chart18.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3.xml" ContentType="application/vnd.openxmlformats-officedocument.drawingml.chartshapes+xml"/>
  <Override PartName="/xl/charts/chart19.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4.xml" ContentType="application/vnd.openxmlformats-officedocument.drawingml.chartshapes+xml"/>
  <Override PartName="/xl/charts/chart20.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5.xml" ContentType="application/vnd.openxmlformats-officedocument.drawing+xml"/>
  <Override PartName="/xl/charts/chart21.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26.xml" ContentType="application/vnd.openxmlformats-officedocument.drawingml.chartshapes+xml"/>
  <Override PartName="/xl/charts/chart22.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23.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29.xml" ContentType="application/vnd.openxmlformats-officedocument.drawingml.chartshapes+xml"/>
  <Override PartName="/xl/charts/chart24.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drawings/drawing32.xml" ContentType="application/vnd.openxmlformats-officedocument.drawing+xml"/>
  <Override PartName="/xl/charts/chart25.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33.xml" ContentType="application/vnd.openxmlformats-officedocument.drawingml.chartshapes+xml"/>
  <Override PartName="/xl/charts/chart26.xml" ContentType="application/vnd.openxmlformats-officedocument.drawingml.chart+xml"/>
  <Override PartName="/xl/charts/style54.xml" ContentType="application/vnd.ms-office.chartstyle+xml"/>
  <Override PartName="/xl/charts/colors54.xml" ContentType="application/vnd.ms-office.chartcolorstyle+xml"/>
  <Override PartName="/xl/charts/chart27.xml" ContentType="application/vnd.openxmlformats-officedocument.drawingml.chart+xml"/>
  <Override PartName="/xl/charts/style55.xml" ContentType="application/vnd.ms-office.chartstyle+xml"/>
  <Override PartName="/xl/charts/colors55.xml" ContentType="application/vnd.ms-office.chartcolorstyle+xml"/>
  <Override PartName="/xl/charts/chart28.xml" ContentType="application/vnd.openxmlformats-officedocument.drawingml.chart+xml"/>
  <Override PartName="/xl/charts/style56.xml" ContentType="application/vnd.ms-office.chartstyle+xml"/>
  <Override PartName="/xl/charts/colors56.xml" ContentType="application/vnd.ms-office.chartcolorstyle+xml"/>
  <Override PartName="/xl/charts/chart29.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30.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36.xml" ContentType="application/vnd.openxmlformats-officedocument.drawingml.chartshapes+xml"/>
  <Override PartName="/xl/charts/chart31.xml" ContentType="application/vnd.openxmlformats-officedocument.drawingml.chart+xml"/>
  <Override PartName="/xl/charts/style59.xml" ContentType="application/vnd.ms-office.chartstyle+xml"/>
  <Override PartName="/xl/charts/colors59.xml" ContentType="application/vnd.ms-office.chartcolorstyle+xml"/>
  <Override PartName="/xl/charts/chart32.xml" ContentType="application/vnd.openxmlformats-officedocument.drawingml.chart+xml"/>
  <Override PartName="/xl/charts/style60.xml" ContentType="application/vnd.ms-office.chartstyle+xml"/>
  <Override PartName="/xl/charts/colors60.xml" ContentType="application/vnd.ms-office.chartcolorstyle+xml"/>
  <Override PartName="/xl/charts/chart33.xml" ContentType="application/vnd.openxmlformats-officedocument.drawingml.chart+xml"/>
  <Override PartName="/xl/charts/style61.xml" ContentType="application/vnd.ms-office.chartstyle+xml"/>
  <Override PartName="/xl/charts/colors61.xml" ContentType="application/vnd.ms-office.chartcolorstyle+xml"/>
  <Override PartName="/xl/charts/chart34.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35.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3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codeName="ThisWorkbook"/>
  <mc:AlternateContent xmlns:mc="http://schemas.openxmlformats.org/markup-compatibility/2006">
    <mc:Choice Requires="x15">
      <x15ac:absPath xmlns:x15ac="http://schemas.microsoft.com/office/spreadsheetml/2010/11/ac" url="C:\Users\tja8082\Desktop\Desktop\EM&amp;V MEEIA 2\PY 2019\"/>
    </mc:Choice>
  </mc:AlternateContent>
  <xr:revisionPtr revIDLastSave="0" documentId="8_{D10DF028-50D2-4C60-8272-F15DFDE01B05}" xr6:coauthVersionLast="45" xr6:coauthVersionMax="45" xr10:uidLastSave="{00000000-0000-0000-0000-000000000000}"/>
  <bookViews>
    <workbookView xWindow="-108" yWindow="-108" windowWidth="23256" windowHeight="12576" tabRatio="801" firstSheet="2" activeTab="6" xr2:uid="{00000000-000D-0000-FFFF-FFFF00000000}"/>
  </bookViews>
  <sheets>
    <sheet name="Extension Budget - Savings" sheetId="70" state="hidden" r:id="rId1"/>
    <sheet name="MEEIA Targets" sheetId="47" state="hidden" r:id="rId2"/>
    <sheet name="Cover" sheetId="7" r:id="rId3"/>
    <sheet name="TOC" sheetId="8" r:id="rId4"/>
    <sheet name="Program to Date Sector Results" sheetId="66" state="hidden" r:id="rId5"/>
    <sheet name="Year-over-Year" sheetId="71" state="hidden" r:id="rId6"/>
    <sheet name="Overall Results PY 2019" sheetId="69" r:id="rId7"/>
    <sheet name="Overall Results PY 2018" sheetId="31" r:id="rId8"/>
    <sheet name="Overall Results PY 2017" sheetId="68" r:id="rId9"/>
    <sheet name="Overall Results PY 2016" sheetId="64" r:id="rId10"/>
    <sheet name="Business EER - Standard" sheetId="50" r:id="rId11"/>
    <sheet name="Business EER - Custom" sheetId="62" r:id="rId12"/>
    <sheet name="Block Bidding" sheetId="51" r:id="rId13"/>
    <sheet name="Business EER - SEM" sheetId="65" r:id="rId14"/>
    <sheet name="Small Bus. Lighting" sheetId="52" r:id="rId15"/>
    <sheet name="Whole House Efficiency" sheetId="56" r:id="rId16"/>
    <sheet name="Income-Eligible Multi-Family" sheetId="54" r:id="rId17"/>
    <sheet name="Home Lighting Rebate" sheetId="48" r:id="rId18"/>
    <sheet name="HER" sheetId="57" r:id="rId19"/>
    <sheet name="OEA" sheetId="63" r:id="rId20"/>
    <sheet name="Res Programmable Thermostat" sheetId="59" r:id="rId21"/>
    <sheet name="Bus Programmable Thermostat" sheetId="60" r:id="rId22"/>
    <sheet name="Demand Response Incentive" sheetId="61" r:id="rId23"/>
  </sheets>
  <definedNames>
    <definedName name="_xlnm._FilterDatabase" localSheetId="10" hidden="1">'Business EER - Standard'!#REF!</definedName>
    <definedName name="_xlnm._FilterDatabase" localSheetId="8" hidden="1">'Overall Results PY 2017'!#REF!</definedName>
    <definedName name="_xlchart.v1.0" hidden="1">'Overall Results PY 2019'!$L$62:$L$73,'Overall Results PY 2019'!$L$77:$L$79</definedName>
    <definedName name="_xlchart.v1.1" hidden="1">'Overall Results PY 2019'!$P$62:$P$73,'Overall Results PY 2019'!$P$77:$P$79</definedName>
    <definedName name="_xlchart.v1.10" hidden="1">'Overall Results PY 2019'!$L$37:$L$41,'Overall Results PY 2019'!$L$43:$L$45,'Overall Results PY 2019'!$L$47,'Overall Results PY 2019'!$L$51:$L$53</definedName>
    <definedName name="_xlchart.v1.11" hidden="1">'Overall Results PY 2019'!$N$37:$N$41,'Overall Results PY 2019'!$N$43:$N$45,'Overall Results PY 2019'!$N$47,'Overall Results PY 2019'!$N$51:$N$53</definedName>
    <definedName name="_xlchart.v1.12" hidden="1">'Overall Results PY 2019'!$L$62:$L$66,'Overall Results PY 2019'!$L$68:$L$71,'Overall Results PY 2019'!$L$73,'Overall Results PY 2019'!$L$77:$L$78</definedName>
    <definedName name="_xlchart.v1.13" hidden="1">'Overall Results PY 2019'!$M$62:$M$66,'Overall Results PY 2019'!$M$68:$M$71,'Overall Results PY 2019'!$M$73,'Overall Results PY 2019'!$M$77:$M$78</definedName>
    <definedName name="_xlchart.v1.14" hidden="1">'Overall Results PY 2019'!$L$62:$L$73,'Overall Results PY 2019'!$L$77:$L$78</definedName>
    <definedName name="_xlchart.v1.15" hidden="1">'Overall Results PY 2019'!$N$62:$N$73,'Overall Results PY 2019'!$N$77:$N$78</definedName>
    <definedName name="_xlchart.v1.16" hidden="1">('Overall Results PY 2018'!$L$62:$L$73,'Overall Results PY 2018'!$L$77:$L$79)</definedName>
    <definedName name="_xlchart.v1.17" hidden="1">('Overall Results PY 2018'!$P$62:$P$73,'Overall Results PY 2018'!$P$77:$P$79)</definedName>
    <definedName name="_xlchart.v1.18" hidden="1">('Overall Results PY 2018'!$L$62:$L$73,'Overall Results PY 2018'!$L$77:$L$79)</definedName>
    <definedName name="_xlchart.v1.19" hidden="1">('Overall Results PY 2018'!$O$62:$O$73,'Overall Results PY 2018'!$O$77:$O$79)</definedName>
    <definedName name="_xlchart.v1.2" hidden="1">'Overall Results PY 2019'!$L$37:$L$41,'Overall Results PY 2019'!$L$43:$L$45,'Overall Results PY 2019'!$L$47,'Overall Results PY 2019'!$L$51:$L$53</definedName>
    <definedName name="_xlchart.v1.20" hidden="1">('Overall Results PY 2018'!$L$37:$L$41,'Overall Results PY 2018'!$L$43:$L$45,'Overall Results PY 2018'!$L$47,'Overall Results PY 2018'!$L$51:$L$53)</definedName>
    <definedName name="_xlchart.v1.21" hidden="1">('Overall Results PY 2018'!$N$37:$N$41,'Overall Results PY 2018'!$N$43:$N$45,'Overall Results PY 2018'!$N$47,'Overall Results PY 2018'!$N$51:$N$53)</definedName>
    <definedName name="_xlchart.v1.22" hidden="1">('Overall Results PY 2018'!$L$62:$L$73,'Overall Results PY 2018'!$L$77:$L$78)</definedName>
    <definedName name="_xlchart.v1.23" hidden="1">('Overall Results PY 2018'!$N$62:$N$73,'Overall Results PY 2018'!$N$77:$N$78)</definedName>
    <definedName name="_xlchart.v1.24" hidden="1">('Overall Results PY 2018'!$L$62:$L$66,'Overall Results PY 2018'!$L$68:$L$71,'Overall Results PY 2018'!$L$73,'Overall Results PY 2018'!$L$77:$L$78)</definedName>
    <definedName name="_xlchart.v1.25" hidden="1">('Overall Results PY 2018'!$M$62:$M$66,'Overall Results PY 2018'!$M$68:$M$71,'Overall Results PY 2018'!$M$73,'Overall Results PY 2018'!$M$77:$M$78)</definedName>
    <definedName name="_xlchart.v1.26" hidden="1">('Overall Results PY 2018'!$L$37:$L$41,'Overall Results PY 2018'!$L$43:$L$45,'Overall Results PY 2018'!$L$47,'Overall Results PY 2018'!$L$51:$L$53)</definedName>
    <definedName name="_xlchart.v1.27" hidden="1">('Overall Results PY 2018'!$P$37:$P$41,'Overall Results PY 2018'!$P$43:$P$45,'Overall Results PY 2018'!$P$47,'Overall Results PY 2018'!$P$51:$P$53)</definedName>
    <definedName name="_xlchart.v1.28" hidden="1">('Overall Results PY 2018'!$L$12:$L$13,'Overall Results PY 2018'!$L$15:$L$16,'Overall Results PY 2018'!$L$18:$L$20,'Overall Results PY 2018'!$L$22,'Overall Results PY 2018'!$L$26:$L$27)</definedName>
    <definedName name="_xlchart.v1.29" hidden="1">('Overall Results PY 2018'!$P$12:$P$13,'Overall Results PY 2018'!$P$15:$P$16,'Overall Results PY 2018'!$P$18:$P$20,'Overall Results PY 2018'!$P$22,'Overall Results PY 2018'!$P$26:$P$27)</definedName>
    <definedName name="_xlchart.v1.3" hidden="1">'Overall Results PY 2019'!$P$37:$P$41,'Overall Results PY 2019'!$P$43:$P$45,'Overall Results PY 2019'!$P$47,'Overall Results PY 2019'!$P$51:$P$53</definedName>
    <definedName name="_xlchart.v1.30" hidden="1">('Overall Results PY 2018'!$L$12:$L$13,'Overall Results PY 2018'!$L$15:$L$16,'Overall Results PY 2018'!$L$18:$L$20,'Overall Results PY 2018'!$L$22,'Overall Results PY 2018'!$L$26:$L$27)</definedName>
    <definedName name="_xlchart.v1.31" hidden="1">('Overall Results PY 2018'!$N$12:$N$13,'Overall Results PY 2018'!$N$15:$N$16,'Overall Results PY 2018'!$N$18:$N$20,'Overall Results PY 2018'!$N$22,'Overall Results PY 2018'!$N$26:$N$27)</definedName>
    <definedName name="_xlchart.v1.32" hidden="1">('Overall Results PY 2017'!$L$37:$L$41,'Overall Results PY 2017'!$L$43:$L$45,'Overall Results PY 2017'!$L$47,'Overall Results PY 2017'!$L$51:$L$53)</definedName>
    <definedName name="_xlchart.v1.33" hidden="1">('Overall Results PY 2017'!$P$37:$P$41,'Overall Results PY 2017'!$P$43:$P$45,'Overall Results PY 2017'!$P$47,'Overall Results PY 2017'!$P$51:$P$53)</definedName>
    <definedName name="_xlchart.v1.34" hidden="1">('Overall Results PY 2017'!$L$12:$L$13,'Overall Results PY 2017'!$L$15:$L$16,'Overall Results PY 2017'!$L$18:$L$20,'Overall Results PY 2017'!$L$22,'Overall Results PY 2017'!$L$26:$L$27)</definedName>
    <definedName name="_xlchart.v1.35" hidden="1">('Overall Results PY 2017'!$P$12:$P$13,'Overall Results PY 2017'!$P$15:$P$16,'Overall Results PY 2017'!$P$18:$P$20,'Overall Results PY 2017'!$P$22,'Overall Results PY 2017'!$P$26:$P$27)</definedName>
    <definedName name="_xlchart.v1.36" hidden="1">('Overall Results PY 2017'!$L$62:$L$73,'Overall Results PY 2017'!$L$77:$L$79)</definedName>
    <definedName name="_xlchart.v1.37" hidden="1">('Overall Results PY 2017'!$O$62:$O$73,'Overall Results PY 2017'!$O$77:$O$79)</definedName>
    <definedName name="_xlchart.v1.38" hidden="1">('Overall Results PY 2017'!$L$62:$L$73,'Overall Results PY 2017'!$L$77:$L$78)</definedName>
    <definedName name="_xlchart.v1.39" hidden="1">('Overall Results PY 2017'!$N$62:$N$73,'Overall Results PY 2017'!$N$77:$N$78)</definedName>
    <definedName name="_xlchart.v1.4" hidden="1">'Overall Results PY 2019'!$L$12:$L$13,'Overall Results PY 2019'!$L$15:$L$16,'Overall Results PY 2019'!$L$18:$L$20,'Overall Results PY 2019'!$L$22,'Overall Results PY 2019'!$L$26:$L$27</definedName>
    <definedName name="_xlchart.v1.40" hidden="1">('Overall Results PY 2017'!$L$37:$L$41,'Overall Results PY 2017'!$L$43:$L$45,'Overall Results PY 2017'!$L$47,'Overall Results PY 2017'!$L$51:$L$53)</definedName>
    <definedName name="_xlchart.v1.41" hidden="1">('Overall Results PY 2017'!$N$37:$N$41,'Overall Results PY 2017'!$N$43:$N$45,'Overall Results PY 2017'!$N$47,'Overall Results PY 2017'!$N$51:$N$53)</definedName>
    <definedName name="_xlchart.v1.42" hidden="1">('Overall Results PY 2017'!$L$12:$L$13,'Overall Results PY 2017'!$L$15:$L$16,'Overall Results PY 2017'!$L$18:$L$20,'Overall Results PY 2017'!$L$22,'Overall Results PY 2017'!$L$26:$L$27)</definedName>
    <definedName name="_xlchart.v1.43" hidden="1">('Overall Results PY 2017'!$N$12:$N$13,'Overall Results PY 2017'!$N$15:$N$16,'Overall Results PY 2017'!$N$18:$N$20,'Overall Results PY 2017'!$N$22,'Overall Results PY 2017'!$N$26:$N$27)</definedName>
    <definedName name="_xlchart.v1.44" hidden="1">('Overall Results PY 2017'!$L$62:$L$66,'Overall Results PY 2017'!$L$68:$L$71,'Overall Results PY 2017'!$L$73,'Overall Results PY 2017'!$L$77:$L$78)</definedName>
    <definedName name="_xlchart.v1.45" hidden="1">('Overall Results PY 2017'!$M$62:$M$66,'Overall Results PY 2017'!$M$68:$M$71,'Overall Results PY 2017'!$M$73,'Overall Results PY 2017'!$M$77:$M$78)</definedName>
    <definedName name="_xlchart.v1.46" hidden="1">('Overall Results PY 2017'!$L$62:$L$73,'Overall Results PY 2017'!$L$77:$L$79)</definedName>
    <definedName name="_xlchart.v1.47" hidden="1">('Overall Results PY 2017'!$P$62:$P$73,'Overall Results PY 2017'!$P$77:$P$79)</definedName>
    <definedName name="_xlchart.v1.48" hidden="1">'Overall Results PY 2016'!$J$34:$J$46</definedName>
    <definedName name="_xlchart.v1.49" hidden="1">'Overall Results PY 2016'!$L$34:$L$46</definedName>
    <definedName name="_xlchart.v1.5" hidden="1">'Overall Results PY 2019'!$P$12:$P$13,'Overall Results PY 2019'!$P$15:$P$16,'Overall Results PY 2019'!$P$18:$P$20,'Overall Results PY 2019'!$P$22,'Overall Results PY 2019'!$P$26:$P$27</definedName>
    <definedName name="_xlchart.v1.50" hidden="1">'Overall Results PY 2016'!$J$11:$J$22</definedName>
    <definedName name="_xlchart.v1.51" hidden="1">'Overall Results PY 2016'!$U$11:$U$22</definedName>
    <definedName name="_xlchart.v1.52" hidden="1">'Overall Results PY 2016'!$J$34:$J$46</definedName>
    <definedName name="_xlchart.v1.53" hidden="1">'Overall Results PY 2016'!$U$34:$U$46</definedName>
    <definedName name="_xlchart.v1.54" hidden="1">'Overall Results PY 2016'!$J$11:$J$22</definedName>
    <definedName name="_xlchart.v1.55" hidden="1">'Overall Results PY 2016'!$L$11:$L$22</definedName>
    <definedName name="_xlchart.v1.6" hidden="1">'Overall Results PY 2019'!$L$62:$L$73,'Overall Results PY 2019'!$L$77:$L$79</definedName>
    <definedName name="_xlchart.v1.7" hidden="1">'Overall Results PY 2019'!$O$62:$O$73,'Overall Results PY 2019'!$O$77:$O$79</definedName>
    <definedName name="_xlchart.v1.8" hidden="1">'Overall Results PY 2019'!$L$12:$L$13,'Overall Results PY 2019'!$L$15:$L$16,'Overall Results PY 2019'!$L$18:$L$20,'Overall Results PY 2019'!$L$22,'Overall Results PY 2019'!$L$26:$L$27</definedName>
    <definedName name="_xlchart.v1.9" hidden="1">'Overall Results PY 2019'!$N$12:$N$13,'Overall Results PY 2019'!$N$15:$N$16,'Overall Results PY 2019'!$N$18:$N$20,'Overall Results PY 2019'!$N$22,'Overall Results PY 2019'!$N$26:$N$27</definedName>
    <definedName name="_xlnm.Print_Area" localSheetId="0">'Extension Budget - Savings'!$A$2:$D$52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1" i="69" l="1"/>
  <c r="C341" i="69"/>
  <c r="F370" i="69"/>
  <c r="F371" i="69"/>
  <c r="F372" i="69"/>
  <c r="F373" i="69"/>
  <c r="F374" i="69"/>
  <c r="F375" i="69"/>
  <c r="F376" i="69"/>
  <c r="F377" i="69"/>
  <c r="F378" i="69"/>
  <c r="F379" i="69"/>
  <c r="F380" i="69"/>
  <c r="F381" i="69"/>
  <c r="F382" i="69"/>
  <c r="F383" i="69"/>
  <c r="F369" i="69"/>
  <c r="G66" i="69" l="1"/>
  <c r="D66" i="69"/>
  <c r="C66" i="69"/>
  <c r="D65" i="69"/>
  <c r="C65" i="69"/>
  <c r="H348" i="69" l="1"/>
  <c r="H349" i="69"/>
  <c r="H350" i="69"/>
  <c r="H351" i="69"/>
  <c r="H352" i="69"/>
  <c r="H353" i="69"/>
  <c r="H354" i="69"/>
  <c r="H355" i="69"/>
  <c r="H356" i="69"/>
  <c r="H357" i="69"/>
  <c r="H358" i="69"/>
  <c r="I358" i="69" s="1"/>
  <c r="H359" i="69"/>
  <c r="H360" i="69"/>
  <c r="H361" i="69"/>
  <c r="I361" i="69" s="1"/>
  <c r="H347" i="69"/>
  <c r="F348" i="69"/>
  <c r="F349" i="69"/>
  <c r="F350" i="69"/>
  <c r="F351" i="69"/>
  <c r="F352" i="69"/>
  <c r="F353" i="69"/>
  <c r="F354" i="69"/>
  <c r="F355" i="69"/>
  <c r="F356" i="69"/>
  <c r="F357" i="69"/>
  <c r="I357" i="69" s="1"/>
  <c r="F358" i="69"/>
  <c r="F359" i="69"/>
  <c r="F360" i="69"/>
  <c r="F361" i="69"/>
  <c r="F347" i="69"/>
  <c r="G392" i="69"/>
  <c r="G393" i="69"/>
  <c r="G394" i="69"/>
  <c r="G395" i="69"/>
  <c r="G396" i="69"/>
  <c r="G397" i="69"/>
  <c r="G398" i="69"/>
  <c r="G399" i="69"/>
  <c r="G400" i="69"/>
  <c r="G401" i="69"/>
  <c r="G402" i="69"/>
  <c r="G403" i="69"/>
  <c r="G404" i="69"/>
  <c r="G405" i="69"/>
  <c r="G391" i="69"/>
  <c r="D392" i="69"/>
  <c r="D393" i="69"/>
  <c r="D394" i="69"/>
  <c r="D395" i="69"/>
  <c r="D396" i="69"/>
  <c r="D397" i="69"/>
  <c r="D398" i="69"/>
  <c r="D399" i="69"/>
  <c r="D400" i="69"/>
  <c r="D401" i="69"/>
  <c r="D402" i="69"/>
  <c r="D403" i="69"/>
  <c r="D404" i="69"/>
  <c r="D405" i="69"/>
  <c r="D391" i="69"/>
  <c r="C392" i="69"/>
  <c r="C393" i="69"/>
  <c r="C394" i="69"/>
  <c r="C395" i="69"/>
  <c r="C396" i="69"/>
  <c r="C397" i="69"/>
  <c r="C398" i="69"/>
  <c r="C399" i="69"/>
  <c r="C400" i="69"/>
  <c r="C401" i="69"/>
  <c r="C402" i="69"/>
  <c r="C403" i="69"/>
  <c r="C404" i="69"/>
  <c r="C405" i="69"/>
  <c r="C391" i="69"/>
  <c r="I347" i="69" l="1"/>
  <c r="I360" i="69"/>
  <c r="I359" i="69"/>
  <c r="I356" i="69"/>
  <c r="I355" i="69"/>
  <c r="I351" i="69"/>
  <c r="I352" i="69"/>
  <c r="I348" i="69"/>
  <c r="I354" i="69"/>
  <c r="I350" i="69"/>
  <c r="F362" i="69"/>
  <c r="I353" i="69"/>
  <c r="I349" i="69"/>
  <c r="G362" i="69"/>
  <c r="D362" i="69"/>
  <c r="C362" i="69"/>
  <c r="H362" i="69" l="1"/>
  <c r="I362" i="69" s="1"/>
  <c r="I51" i="71" l="1"/>
  <c r="I50" i="71"/>
  <c r="I49" i="71"/>
  <c r="I45" i="71"/>
  <c r="I43" i="71"/>
  <c r="I42" i="71"/>
  <c r="I41" i="71"/>
  <c r="I39" i="71"/>
  <c r="I38" i="71"/>
  <c r="I37" i="71"/>
  <c r="I36" i="71"/>
  <c r="I35" i="71"/>
  <c r="K51" i="71"/>
  <c r="J51" i="71"/>
  <c r="F51" i="71"/>
  <c r="E51" i="71"/>
  <c r="D45" i="71"/>
  <c r="D43" i="71"/>
  <c r="D42" i="71"/>
  <c r="D41" i="71"/>
  <c r="D51" i="71"/>
  <c r="D50" i="71"/>
  <c r="D49" i="71"/>
  <c r="D39" i="71"/>
  <c r="D38" i="71"/>
  <c r="D37" i="71"/>
  <c r="D36" i="71"/>
  <c r="D35" i="71"/>
  <c r="K50" i="71"/>
  <c r="J50" i="71"/>
  <c r="F50" i="71"/>
  <c r="E50" i="71"/>
  <c r="K49" i="71"/>
  <c r="J49" i="71"/>
  <c r="F49" i="71"/>
  <c r="E49" i="71"/>
  <c r="K45" i="71"/>
  <c r="J45" i="71"/>
  <c r="F45" i="71"/>
  <c r="E45" i="71"/>
  <c r="K43" i="71"/>
  <c r="J43" i="71"/>
  <c r="F43" i="71"/>
  <c r="E43" i="71"/>
  <c r="K42" i="71"/>
  <c r="J42" i="71"/>
  <c r="F42" i="71"/>
  <c r="E42" i="71"/>
  <c r="K41" i="71"/>
  <c r="J41" i="71"/>
  <c r="F41" i="71"/>
  <c r="E41" i="71"/>
  <c r="K39" i="71"/>
  <c r="J39" i="71"/>
  <c r="F39" i="71"/>
  <c r="E39" i="71"/>
  <c r="K38" i="71"/>
  <c r="J38" i="71"/>
  <c r="F38" i="71"/>
  <c r="E38" i="71"/>
  <c r="K37" i="71"/>
  <c r="J37" i="71"/>
  <c r="F37" i="71"/>
  <c r="E37" i="71"/>
  <c r="K36" i="71"/>
  <c r="J36" i="71"/>
  <c r="F36" i="71"/>
  <c r="E36" i="71"/>
  <c r="K35" i="71"/>
  <c r="J35" i="71"/>
  <c r="F35" i="71"/>
  <c r="E35" i="71"/>
  <c r="K25" i="71"/>
  <c r="K24" i="71"/>
  <c r="K20" i="71"/>
  <c r="K18" i="71"/>
  <c r="K17" i="71"/>
  <c r="K16" i="71"/>
  <c r="K14" i="71"/>
  <c r="K13" i="71"/>
  <c r="K12" i="71"/>
  <c r="K11" i="71"/>
  <c r="K10" i="71"/>
  <c r="G13" i="71"/>
  <c r="F25" i="71"/>
  <c r="F24" i="71"/>
  <c r="F20" i="71"/>
  <c r="F18" i="71"/>
  <c r="F17" i="71"/>
  <c r="F16" i="71"/>
  <c r="F14" i="71"/>
  <c r="F13" i="71"/>
  <c r="F12" i="71"/>
  <c r="F11" i="71"/>
  <c r="F10" i="71"/>
  <c r="J25" i="71"/>
  <c r="J24" i="71"/>
  <c r="J20" i="71"/>
  <c r="J18" i="71"/>
  <c r="J17" i="71"/>
  <c r="J16" i="71"/>
  <c r="J14" i="71"/>
  <c r="J13" i="71"/>
  <c r="J12" i="71"/>
  <c r="J11" i="71"/>
  <c r="J10" i="71"/>
  <c r="E25" i="71"/>
  <c r="E24" i="71"/>
  <c r="E20" i="71"/>
  <c r="E18" i="71"/>
  <c r="E17" i="71"/>
  <c r="E16" i="71"/>
  <c r="E14" i="71"/>
  <c r="E13" i="71"/>
  <c r="E12" i="71"/>
  <c r="E11" i="71"/>
  <c r="E10" i="71"/>
  <c r="I25" i="71"/>
  <c r="I24" i="71"/>
  <c r="I20" i="71"/>
  <c r="I18" i="71"/>
  <c r="I17" i="71"/>
  <c r="I16" i="71"/>
  <c r="I14" i="71"/>
  <c r="I13" i="71"/>
  <c r="I12" i="71"/>
  <c r="I11" i="71"/>
  <c r="I10" i="71"/>
  <c r="D25" i="71"/>
  <c r="D24" i="71"/>
  <c r="D20" i="71"/>
  <c r="D18" i="71"/>
  <c r="D17" i="71"/>
  <c r="D16" i="71"/>
  <c r="D14" i="71"/>
  <c r="D13" i="71"/>
  <c r="D12" i="71"/>
  <c r="D11" i="71"/>
  <c r="D10" i="71"/>
  <c r="H13" i="71" l="1"/>
  <c r="F19" i="71"/>
  <c r="R11" i="71" s="1"/>
  <c r="E44" i="71"/>
  <c r="Q36" i="71" s="1"/>
  <c r="F23" i="71"/>
  <c r="R12" i="71" s="1"/>
  <c r="F44" i="71"/>
  <c r="R36" i="71" s="1"/>
  <c r="I19" i="71"/>
  <c r="T11" i="71" s="1"/>
  <c r="J44" i="71"/>
  <c r="U36" i="71" s="1"/>
  <c r="K44" i="71"/>
  <c r="V36" i="71" s="1"/>
  <c r="I44" i="71"/>
  <c r="T36" i="71" s="1"/>
  <c r="D19" i="71"/>
  <c r="P11" i="71" s="1"/>
  <c r="E19" i="71"/>
  <c r="Q11" i="71" s="1"/>
  <c r="J19" i="71"/>
  <c r="U11" i="71" s="1"/>
  <c r="K19" i="71"/>
  <c r="V11" i="71" s="1"/>
  <c r="D44" i="71"/>
  <c r="P36" i="71" s="1"/>
  <c r="J34" i="71"/>
  <c r="U34" i="71" s="1"/>
  <c r="D40" i="71"/>
  <c r="P35" i="71" s="1"/>
  <c r="F40" i="71"/>
  <c r="R35" i="71" s="1"/>
  <c r="J40" i="71"/>
  <c r="U35" i="71" s="1"/>
  <c r="E40" i="71"/>
  <c r="Q35" i="71" s="1"/>
  <c r="E23" i="71"/>
  <c r="Q12" i="71" s="1"/>
  <c r="D48" i="71"/>
  <c r="P37" i="71" s="1"/>
  <c r="E34" i="71"/>
  <c r="Q34" i="71" s="1"/>
  <c r="I15" i="71"/>
  <c r="T10" i="71" s="1"/>
  <c r="F34" i="71"/>
  <c r="R34" i="71" s="1"/>
  <c r="I40" i="71"/>
  <c r="T35" i="71" s="1"/>
  <c r="K34" i="71"/>
  <c r="V34" i="71" s="1"/>
  <c r="K40" i="71"/>
  <c r="V35" i="71" s="1"/>
  <c r="D15" i="71"/>
  <c r="P10" i="71" s="1"/>
  <c r="E48" i="71"/>
  <c r="Q37" i="71" s="1"/>
  <c r="F48" i="71"/>
  <c r="R37" i="71" s="1"/>
  <c r="J48" i="71"/>
  <c r="K48" i="71"/>
  <c r="V37" i="71" s="1"/>
  <c r="I48" i="71"/>
  <c r="T37" i="71" s="1"/>
  <c r="I34" i="71"/>
  <c r="T34" i="71" s="1"/>
  <c r="D34" i="71"/>
  <c r="P34" i="71" s="1"/>
  <c r="K23" i="71"/>
  <c r="V12" i="71" s="1"/>
  <c r="K15" i="71"/>
  <c r="V10" i="71" s="1"/>
  <c r="K9" i="71"/>
  <c r="F15" i="71"/>
  <c r="R10" i="71" s="1"/>
  <c r="I23" i="71"/>
  <c r="T12" i="71" s="1"/>
  <c r="I9" i="71"/>
  <c r="T9" i="71" s="1"/>
  <c r="E9" i="71"/>
  <c r="Q9" i="71" s="1"/>
  <c r="F9" i="71"/>
  <c r="D23" i="71"/>
  <c r="P12" i="71" s="1"/>
  <c r="J15" i="71"/>
  <c r="U10" i="71" s="1"/>
  <c r="J23" i="71"/>
  <c r="U12" i="71" s="1"/>
  <c r="J9" i="71"/>
  <c r="U9" i="71" s="1"/>
  <c r="E15" i="71"/>
  <c r="Q10" i="71" s="1"/>
  <c r="D9" i="71"/>
  <c r="P9" i="71" s="1"/>
  <c r="G180" i="62"/>
  <c r="T38" i="71" l="1"/>
  <c r="AB38" i="71" s="1"/>
  <c r="P13" i="71"/>
  <c r="X9" i="71" s="1"/>
  <c r="AD35" i="71"/>
  <c r="E52" i="71"/>
  <c r="V38" i="71"/>
  <c r="AD38" i="71" s="1"/>
  <c r="P38" i="71"/>
  <c r="X38" i="71" s="1"/>
  <c r="F52" i="71"/>
  <c r="X13" i="71"/>
  <c r="X11" i="71"/>
  <c r="U13" i="71"/>
  <c r="AC9" i="71" s="1"/>
  <c r="T13" i="71"/>
  <c r="AB10" i="71" s="1"/>
  <c r="J52" i="71"/>
  <c r="U37" i="71"/>
  <c r="AB12" i="71"/>
  <c r="X10" i="71"/>
  <c r="K27" i="71"/>
  <c r="V9" i="71"/>
  <c r="R9" i="71"/>
  <c r="Q38" i="71"/>
  <c r="Y38" i="71" s="1"/>
  <c r="X12" i="71"/>
  <c r="Q13" i="71"/>
  <c r="Y9" i="71" s="1"/>
  <c r="R38" i="71"/>
  <c r="Z38" i="71" s="1"/>
  <c r="K52" i="71"/>
  <c r="E27" i="71"/>
  <c r="F27" i="71"/>
  <c r="I52" i="71"/>
  <c r="D52" i="71"/>
  <c r="J27" i="71"/>
  <c r="D27" i="71"/>
  <c r="I27" i="71"/>
  <c r="C22" i="62"/>
  <c r="B22" i="62"/>
  <c r="C21" i="62"/>
  <c r="B21" i="62"/>
  <c r="F13" i="62"/>
  <c r="F22" i="62" s="1"/>
  <c r="F12" i="62"/>
  <c r="F21" i="62" s="1"/>
  <c r="X36" i="71" l="1"/>
  <c r="X35" i="71"/>
  <c r="AB35" i="71"/>
  <c r="Y34" i="71"/>
  <c r="AB36" i="71"/>
  <c r="AD34" i="71"/>
  <c r="I66" i="71"/>
  <c r="I63" i="71"/>
  <c r="I67" i="71"/>
  <c r="I74" i="71"/>
  <c r="I65" i="71"/>
  <c r="I60" i="71"/>
  <c r="I73" i="71"/>
  <c r="I72" i="71" s="1"/>
  <c r="I62" i="71"/>
  <c r="I59" i="71"/>
  <c r="I61" i="71"/>
  <c r="I69" i="71"/>
  <c r="I68" i="71" s="1"/>
  <c r="F86" i="71"/>
  <c r="F93" i="71"/>
  <c r="F92" i="71" s="1"/>
  <c r="F97" i="71"/>
  <c r="F91" i="71"/>
  <c r="F87" i="71"/>
  <c r="F99" i="71"/>
  <c r="F89" i="71"/>
  <c r="F85" i="71"/>
  <c r="F90" i="71"/>
  <c r="F84" i="71"/>
  <c r="F83" i="71"/>
  <c r="F98" i="71"/>
  <c r="K61" i="71"/>
  <c r="K69" i="71"/>
  <c r="K68" i="71" s="1"/>
  <c r="K74" i="71"/>
  <c r="K59" i="71"/>
  <c r="K62" i="71"/>
  <c r="K67" i="71"/>
  <c r="K63" i="71"/>
  <c r="K65" i="71"/>
  <c r="K66" i="71"/>
  <c r="K60" i="71"/>
  <c r="K73" i="71"/>
  <c r="J63" i="71"/>
  <c r="J67" i="71"/>
  <c r="J61" i="71"/>
  <c r="J60" i="71"/>
  <c r="J74" i="71"/>
  <c r="J66" i="71"/>
  <c r="J73" i="71"/>
  <c r="J59" i="71"/>
  <c r="J65" i="71"/>
  <c r="J69" i="71"/>
  <c r="J68" i="71" s="1"/>
  <c r="J62" i="71"/>
  <c r="Y37" i="71"/>
  <c r="Z37" i="71"/>
  <c r="Y36" i="71"/>
  <c r="D62" i="71"/>
  <c r="D73" i="71"/>
  <c r="D74" i="71"/>
  <c r="D69" i="71"/>
  <c r="D68" i="71" s="1"/>
  <c r="D63" i="71"/>
  <c r="D65" i="71"/>
  <c r="D66" i="71"/>
  <c r="D67" i="71"/>
  <c r="D59" i="71"/>
  <c r="D60" i="71"/>
  <c r="D61" i="71"/>
  <c r="E93" i="71"/>
  <c r="E92" i="71" s="1"/>
  <c r="E98" i="71"/>
  <c r="E87" i="71"/>
  <c r="E91" i="71"/>
  <c r="E97" i="71"/>
  <c r="E84" i="71"/>
  <c r="E83" i="71"/>
  <c r="E86" i="71"/>
  <c r="E99" i="71"/>
  <c r="E89" i="71"/>
  <c r="E90" i="71"/>
  <c r="E85" i="71"/>
  <c r="I86" i="71"/>
  <c r="I91" i="71"/>
  <c r="I87" i="71"/>
  <c r="I83" i="71"/>
  <c r="I99" i="71"/>
  <c r="I97" i="71"/>
  <c r="I84" i="71"/>
  <c r="I98" i="71"/>
  <c r="I89" i="71"/>
  <c r="I93" i="71"/>
  <c r="I92" i="71" s="1"/>
  <c r="I90" i="71"/>
  <c r="I85" i="71"/>
  <c r="D83" i="71"/>
  <c r="D85" i="71"/>
  <c r="D97" i="71"/>
  <c r="D86" i="71"/>
  <c r="D98" i="71"/>
  <c r="D91" i="71"/>
  <c r="D99" i="71"/>
  <c r="D93" i="71"/>
  <c r="D92" i="71" s="1"/>
  <c r="D87" i="71"/>
  <c r="D84" i="71"/>
  <c r="D89" i="71"/>
  <c r="D90" i="71"/>
  <c r="Z34" i="71"/>
  <c r="F67" i="71"/>
  <c r="F65" i="71"/>
  <c r="F64" i="71" s="1"/>
  <c r="F59" i="71"/>
  <c r="F69" i="71"/>
  <c r="F68" i="71" s="1"/>
  <c r="F60" i="71"/>
  <c r="F63" i="71"/>
  <c r="F73" i="71"/>
  <c r="F62" i="71"/>
  <c r="F66" i="71"/>
  <c r="F74" i="71"/>
  <c r="F61" i="71"/>
  <c r="AC10" i="71"/>
  <c r="J86" i="71"/>
  <c r="J90" i="71"/>
  <c r="J97" i="71"/>
  <c r="J96" i="71" s="1"/>
  <c r="J98" i="71"/>
  <c r="J87" i="71"/>
  <c r="J83" i="71"/>
  <c r="J93" i="71"/>
  <c r="J92" i="71" s="1"/>
  <c r="J99" i="71"/>
  <c r="J91" i="71"/>
  <c r="J89" i="71"/>
  <c r="J85" i="71"/>
  <c r="J84" i="71"/>
  <c r="X34" i="71"/>
  <c r="Y35" i="71"/>
  <c r="E65" i="71"/>
  <c r="E60" i="71"/>
  <c r="E74" i="71"/>
  <c r="E63" i="71"/>
  <c r="E73" i="71"/>
  <c r="E72" i="71" s="1"/>
  <c r="E67" i="71"/>
  <c r="E62" i="71"/>
  <c r="E61" i="71"/>
  <c r="E66" i="71"/>
  <c r="E59" i="71"/>
  <c r="E69" i="71"/>
  <c r="E68" i="71" s="1"/>
  <c r="AB9" i="71"/>
  <c r="Z36" i="71"/>
  <c r="AD36" i="71"/>
  <c r="AB34" i="71"/>
  <c r="AD37" i="71"/>
  <c r="Z35" i="71"/>
  <c r="K89" i="71"/>
  <c r="K85" i="71"/>
  <c r="K87" i="71"/>
  <c r="K93" i="71"/>
  <c r="K92" i="71" s="1"/>
  <c r="K98" i="71"/>
  <c r="K99" i="71"/>
  <c r="K91" i="71"/>
  <c r="K84" i="71"/>
  <c r="K97" i="71"/>
  <c r="K86" i="71"/>
  <c r="K90" i="71"/>
  <c r="K83" i="71"/>
  <c r="X37" i="71"/>
  <c r="AB37" i="71"/>
  <c r="AC12" i="71"/>
  <c r="Y12" i="71"/>
  <c r="R13" i="71"/>
  <c r="Z9" i="71" s="1"/>
  <c r="AB13" i="71"/>
  <c r="AB11" i="71"/>
  <c r="V13" i="71"/>
  <c r="AD9" i="71" s="1"/>
  <c r="AC13" i="71"/>
  <c r="AC11" i="71"/>
  <c r="Y13" i="71"/>
  <c r="Y11" i="71"/>
  <c r="Y10" i="71"/>
  <c r="U38" i="71"/>
  <c r="F88" i="50"/>
  <c r="F90" i="50"/>
  <c r="F89" i="50"/>
  <c r="J89" i="50"/>
  <c r="H71" i="50"/>
  <c r="G71" i="50"/>
  <c r="G77" i="50"/>
  <c r="H77" i="50"/>
  <c r="G80" i="50"/>
  <c r="H80" i="50"/>
  <c r="G73" i="50"/>
  <c r="H73" i="50"/>
  <c r="G70" i="50"/>
  <c r="H70" i="50"/>
  <c r="G72" i="50"/>
  <c r="H72" i="50"/>
  <c r="E96" i="71" l="1"/>
  <c r="K82" i="71"/>
  <c r="F72" i="71"/>
  <c r="I64" i="71"/>
  <c r="K72" i="71"/>
  <c r="E64" i="71"/>
  <c r="K64" i="71"/>
  <c r="J88" i="71"/>
  <c r="I96" i="71"/>
  <c r="E88" i="71"/>
  <c r="F96" i="71"/>
  <c r="D82" i="71"/>
  <c r="D96" i="71"/>
  <c r="E58" i="71"/>
  <c r="E76" i="71" s="1"/>
  <c r="K88" i="71"/>
  <c r="J82" i="71"/>
  <c r="J100" i="71" s="1"/>
  <c r="I82" i="71"/>
  <c r="J64" i="71"/>
  <c r="K58" i="71"/>
  <c r="F82" i="71"/>
  <c r="AC38" i="71"/>
  <c r="AC34" i="71"/>
  <c r="AC36" i="71"/>
  <c r="AC35" i="71"/>
  <c r="F58" i="71"/>
  <c r="K96" i="71"/>
  <c r="I88" i="71"/>
  <c r="E82" i="71"/>
  <c r="E100" i="71" s="1"/>
  <c r="D72" i="71"/>
  <c r="J58" i="71"/>
  <c r="F88" i="71"/>
  <c r="D88" i="71"/>
  <c r="D64" i="71"/>
  <c r="AC37" i="71"/>
  <c r="D58" i="71"/>
  <c r="D76" i="71" s="1"/>
  <c r="J72" i="71"/>
  <c r="I58" i="71"/>
  <c r="I76" i="71" s="1"/>
  <c r="Z13" i="71"/>
  <c r="Z11" i="71"/>
  <c r="Z12" i="71"/>
  <c r="Z10" i="71"/>
  <c r="AD13" i="71"/>
  <c r="AD11" i="71"/>
  <c r="AD12" i="71"/>
  <c r="AD10" i="71"/>
  <c r="B21" i="54"/>
  <c r="B20" i="54"/>
  <c r="F22" i="69"/>
  <c r="K76" i="71" l="1"/>
  <c r="F76" i="71"/>
  <c r="K100" i="71"/>
  <c r="D100" i="71"/>
  <c r="I100" i="71"/>
  <c r="F100" i="71"/>
  <c r="J76" i="71"/>
  <c r="A1" i="56"/>
  <c r="A1" i="68"/>
  <c r="A1" i="54"/>
  <c r="A1" i="57"/>
  <c r="A1" i="63"/>
  <c r="A1" i="59"/>
  <c r="A1" i="60"/>
  <c r="A1" i="61"/>
  <c r="A1" i="31"/>
  <c r="E13" i="59" l="1"/>
  <c r="E13" i="60"/>
  <c r="F18" i="69"/>
  <c r="F20" i="69" l="1"/>
  <c r="F26" i="69"/>
  <c r="E12" i="60"/>
  <c r="E13" i="65"/>
  <c r="F40" i="69" s="1"/>
  <c r="E13" i="62"/>
  <c r="E22" i="62"/>
  <c r="E20" i="54"/>
  <c r="E12" i="54"/>
  <c r="F19" i="69"/>
  <c r="E20" i="50"/>
  <c r="F12" i="69"/>
  <c r="E12" i="50"/>
  <c r="E21" i="62"/>
  <c r="F13" i="69"/>
  <c r="F63" i="69" s="1"/>
  <c r="E12" i="62"/>
  <c r="E20" i="56"/>
  <c r="E13" i="56"/>
  <c r="E21" i="56"/>
  <c r="E21" i="50"/>
  <c r="E13" i="50"/>
  <c r="E13" i="52"/>
  <c r="E13" i="54"/>
  <c r="E21" i="54"/>
  <c r="E13" i="51"/>
  <c r="E12" i="65"/>
  <c r="F15" i="69"/>
  <c r="E12" i="56"/>
  <c r="E12" i="59"/>
  <c r="F27" i="69"/>
  <c r="E12" i="51"/>
  <c r="F14" i="69"/>
  <c r="F64" i="69" s="1"/>
  <c r="E12" i="52"/>
  <c r="F16" i="69"/>
  <c r="F66" i="69" s="1"/>
  <c r="F39" i="69" l="1"/>
  <c r="F90" i="69" s="1"/>
  <c r="E348" i="31"/>
  <c r="G347" i="31"/>
  <c r="H347" i="31" s="1"/>
  <c r="D347" i="31"/>
  <c r="C347" i="31"/>
  <c r="G346" i="31"/>
  <c r="H346" i="31" s="1"/>
  <c r="D346" i="31"/>
  <c r="C346" i="31"/>
  <c r="F346" i="31" s="1"/>
  <c r="G345" i="31"/>
  <c r="H345" i="31" s="1"/>
  <c r="D345" i="31"/>
  <c r="C345" i="31"/>
  <c r="G344" i="31"/>
  <c r="H344" i="31" s="1"/>
  <c r="D344" i="31"/>
  <c r="C344" i="31"/>
  <c r="F344" i="31" s="1"/>
  <c r="G343" i="31"/>
  <c r="H343" i="31" s="1"/>
  <c r="D343" i="31"/>
  <c r="C343" i="31"/>
  <c r="G342" i="31"/>
  <c r="H342" i="31" s="1"/>
  <c r="D342" i="31"/>
  <c r="C342" i="31"/>
  <c r="F342" i="31" s="1"/>
  <c r="G341" i="31"/>
  <c r="H341" i="31" s="1"/>
  <c r="D341" i="31"/>
  <c r="C341" i="31"/>
  <c r="F341" i="31" s="1"/>
  <c r="G340" i="31"/>
  <c r="H340" i="31" s="1"/>
  <c r="D340" i="31"/>
  <c r="C340" i="31"/>
  <c r="G339" i="31"/>
  <c r="H339" i="31" s="1"/>
  <c r="D339" i="31"/>
  <c r="C339" i="31"/>
  <c r="G338" i="31"/>
  <c r="H338" i="31" s="1"/>
  <c r="D338" i="31"/>
  <c r="C338" i="31"/>
  <c r="G337" i="31"/>
  <c r="H337" i="31" s="1"/>
  <c r="D337" i="31"/>
  <c r="C337" i="31"/>
  <c r="G336" i="31"/>
  <c r="H336" i="31" s="1"/>
  <c r="D336" i="31"/>
  <c r="C336" i="31"/>
  <c r="G335" i="31"/>
  <c r="H335" i="31" s="1"/>
  <c r="D335" i="31"/>
  <c r="C335" i="31"/>
  <c r="F335" i="31" s="1"/>
  <c r="G334" i="31"/>
  <c r="H334" i="31" s="1"/>
  <c r="D334" i="31"/>
  <c r="C334" i="31"/>
  <c r="G333" i="31"/>
  <c r="H333" i="31" s="1"/>
  <c r="D333" i="31"/>
  <c r="C333" i="31"/>
  <c r="H327" i="31"/>
  <c r="G327" i="31"/>
  <c r="F327" i="31"/>
  <c r="D327" i="31"/>
  <c r="C327" i="31"/>
  <c r="H306" i="31"/>
  <c r="G306" i="31"/>
  <c r="F305" i="31"/>
  <c r="I305" i="31" s="1"/>
  <c r="F304" i="31"/>
  <c r="I304" i="31" s="1"/>
  <c r="F303" i="31"/>
  <c r="I303" i="31" s="1"/>
  <c r="F302" i="31"/>
  <c r="I302" i="31" s="1"/>
  <c r="F301" i="31"/>
  <c r="I301" i="31" s="1"/>
  <c r="F300" i="31"/>
  <c r="I300" i="31" s="1"/>
  <c r="F299" i="31"/>
  <c r="I299" i="31" s="1"/>
  <c r="F298" i="31"/>
  <c r="I298" i="31" s="1"/>
  <c r="F297" i="31"/>
  <c r="I297" i="31" s="1"/>
  <c r="F296" i="31"/>
  <c r="I296" i="31" s="1"/>
  <c r="F295" i="31"/>
  <c r="I295" i="31" s="1"/>
  <c r="F294" i="31"/>
  <c r="I294" i="31" s="1"/>
  <c r="F293" i="31"/>
  <c r="I293" i="31" s="1"/>
  <c r="F292" i="31"/>
  <c r="I292" i="31" s="1"/>
  <c r="F291" i="31"/>
  <c r="J284" i="31"/>
  <c r="F105" i="31"/>
  <c r="F102" i="31" s="1"/>
  <c r="H104" i="31"/>
  <c r="E104" i="31"/>
  <c r="C99" i="31"/>
  <c r="C98" i="31" s="1"/>
  <c r="F95" i="31"/>
  <c r="H94" i="31"/>
  <c r="E94" i="31"/>
  <c r="H68" i="31"/>
  <c r="E68" i="31"/>
  <c r="O53" i="31"/>
  <c r="M53" i="31"/>
  <c r="H53" i="31"/>
  <c r="D105" i="31"/>
  <c r="C105" i="31"/>
  <c r="O52" i="31"/>
  <c r="H52" i="31"/>
  <c r="M52" i="31"/>
  <c r="O51" i="31"/>
  <c r="M51" i="31"/>
  <c r="H51" i="31"/>
  <c r="F50" i="31"/>
  <c r="C50" i="31"/>
  <c r="G50" i="31"/>
  <c r="D50" i="31"/>
  <c r="O47" i="31"/>
  <c r="F99" i="31"/>
  <c r="F98" i="31" s="1"/>
  <c r="D99" i="31"/>
  <c r="G46" i="31"/>
  <c r="D46" i="31"/>
  <c r="C46" i="31"/>
  <c r="F97" i="31"/>
  <c r="E45" i="31"/>
  <c r="M45" i="31"/>
  <c r="H44" i="31"/>
  <c r="F96" i="31"/>
  <c r="O43" i="31"/>
  <c r="H43" i="31"/>
  <c r="G42" i="31"/>
  <c r="C93" i="31"/>
  <c r="F42" i="31"/>
  <c r="D42" i="31"/>
  <c r="C42" i="31"/>
  <c r="F92" i="31"/>
  <c r="M41" i="31"/>
  <c r="M40" i="31"/>
  <c r="O40" i="31"/>
  <c r="F91" i="31"/>
  <c r="O39" i="31"/>
  <c r="M39" i="31"/>
  <c r="H39" i="31"/>
  <c r="E39" i="31"/>
  <c r="O38" i="31"/>
  <c r="F89" i="31"/>
  <c r="M38" i="31"/>
  <c r="O37" i="31"/>
  <c r="H37" i="31"/>
  <c r="F88" i="31"/>
  <c r="E37" i="31"/>
  <c r="C36" i="31"/>
  <c r="D36" i="31"/>
  <c r="M28" i="31"/>
  <c r="O27" i="31"/>
  <c r="M27" i="31"/>
  <c r="H27" i="31"/>
  <c r="F78" i="31"/>
  <c r="E27" i="31"/>
  <c r="O26" i="31"/>
  <c r="M26" i="31"/>
  <c r="H26" i="31"/>
  <c r="F77" i="31"/>
  <c r="E26" i="31"/>
  <c r="C76" i="31"/>
  <c r="G25" i="31"/>
  <c r="F25" i="31"/>
  <c r="D25" i="31"/>
  <c r="O22" i="31"/>
  <c r="H22" i="31"/>
  <c r="F73" i="31"/>
  <c r="F72" i="31" s="1"/>
  <c r="E22" i="31"/>
  <c r="C73" i="31"/>
  <c r="C72" i="31" s="1"/>
  <c r="G21" i="31"/>
  <c r="O20" i="31"/>
  <c r="H20" i="31"/>
  <c r="F71" i="31"/>
  <c r="E20" i="31"/>
  <c r="O19" i="31"/>
  <c r="M19" i="31"/>
  <c r="H19" i="31"/>
  <c r="F70" i="31"/>
  <c r="E19" i="31"/>
  <c r="O18" i="31"/>
  <c r="H18" i="31"/>
  <c r="F69" i="31"/>
  <c r="F67" i="31" s="1"/>
  <c r="E18" i="31"/>
  <c r="C17" i="31"/>
  <c r="G17" i="31"/>
  <c r="F17" i="31"/>
  <c r="D17" i="31"/>
  <c r="M16" i="31"/>
  <c r="F66" i="31"/>
  <c r="E16" i="31"/>
  <c r="H15" i="31"/>
  <c r="F65" i="31"/>
  <c r="M15" i="31"/>
  <c r="O14" i="31"/>
  <c r="F11" i="31"/>
  <c r="M13" i="31"/>
  <c r="F63" i="31"/>
  <c r="E13" i="31"/>
  <c r="G11" i="31"/>
  <c r="F62" i="31"/>
  <c r="M12" i="31"/>
  <c r="F334" i="31" l="1"/>
  <c r="H25" i="31"/>
  <c r="E50" i="31"/>
  <c r="E42" i="31"/>
  <c r="F333" i="31"/>
  <c r="E46" i="31"/>
  <c r="I341" i="31"/>
  <c r="I344" i="31"/>
  <c r="H42" i="31"/>
  <c r="I327" i="31"/>
  <c r="F336" i="31"/>
  <c r="F337" i="31"/>
  <c r="I337" i="31" s="1"/>
  <c r="F338" i="31"/>
  <c r="F343" i="31"/>
  <c r="I343" i="31" s="1"/>
  <c r="F345" i="31"/>
  <c r="I345" i="31" s="1"/>
  <c r="I346" i="31"/>
  <c r="I342" i="31"/>
  <c r="I334" i="31"/>
  <c r="F306" i="31"/>
  <c r="I306" i="31" s="1"/>
  <c r="I338" i="31"/>
  <c r="H17" i="31"/>
  <c r="E36" i="31"/>
  <c r="G348" i="31"/>
  <c r="F339" i="31"/>
  <c r="F340" i="31"/>
  <c r="I336" i="31"/>
  <c r="D348" i="31"/>
  <c r="F347" i="31"/>
  <c r="I347" i="31" s="1"/>
  <c r="E96" i="31"/>
  <c r="E95" i="31"/>
  <c r="D93" i="31"/>
  <c r="E93" i="31" s="1"/>
  <c r="H77" i="31"/>
  <c r="E17" i="31"/>
  <c r="C61" i="31"/>
  <c r="H348" i="31"/>
  <c r="G67" i="31"/>
  <c r="H67" i="31" s="1"/>
  <c r="H69" i="31"/>
  <c r="H63" i="31"/>
  <c r="H96" i="31"/>
  <c r="E105" i="31"/>
  <c r="I335" i="31"/>
  <c r="H66" i="31"/>
  <c r="E70" i="31"/>
  <c r="E71" i="31"/>
  <c r="H92" i="31"/>
  <c r="C54" i="31"/>
  <c r="C102" i="31"/>
  <c r="I339" i="31"/>
  <c r="E77" i="31"/>
  <c r="F61" i="31"/>
  <c r="E64" i="31"/>
  <c r="F87" i="31"/>
  <c r="D98" i="31"/>
  <c r="E98" i="31" s="1"/>
  <c r="E99" i="31"/>
  <c r="H11" i="31"/>
  <c r="G29" i="31"/>
  <c r="U12" i="31" s="1"/>
  <c r="H71" i="31"/>
  <c r="F76" i="31"/>
  <c r="F80" i="31" s="1"/>
  <c r="H88" i="31"/>
  <c r="I340" i="31"/>
  <c r="O12" i="31"/>
  <c r="H13" i="31"/>
  <c r="E14" i="31"/>
  <c r="O15" i="31"/>
  <c r="H16" i="31"/>
  <c r="M20" i="31"/>
  <c r="F21" i="31"/>
  <c r="H21" i="31" s="1"/>
  <c r="E38" i="31"/>
  <c r="H40" i="31"/>
  <c r="E41" i="31"/>
  <c r="M44" i="31"/>
  <c r="H50" i="31"/>
  <c r="D73" i="31"/>
  <c r="G99" i="31"/>
  <c r="G105" i="31"/>
  <c r="G102" i="31" s="1"/>
  <c r="I291" i="31"/>
  <c r="F36" i="31"/>
  <c r="C348" i="31"/>
  <c r="C11" i="31"/>
  <c r="E12" i="31"/>
  <c r="M18" i="31"/>
  <c r="M22" i="31"/>
  <c r="G36" i="31"/>
  <c r="M37" i="31"/>
  <c r="O44" i="31"/>
  <c r="H45" i="31"/>
  <c r="D54" i="31"/>
  <c r="H64" i="31"/>
  <c r="H70" i="31"/>
  <c r="D76" i="31"/>
  <c r="E97" i="31"/>
  <c r="E103" i="31"/>
  <c r="D11" i="31"/>
  <c r="O13" i="31"/>
  <c r="H14" i="31"/>
  <c r="O16" i="31"/>
  <c r="H38" i="31"/>
  <c r="H41" i="31"/>
  <c r="F46" i="31"/>
  <c r="H47" i="31"/>
  <c r="H46" i="31" s="1"/>
  <c r="C67" i="31"/>
  <c r="C80" i="31" s="1"/>
  <c r="G73" i="31"/>
  <c r="C87" i="31"/>
  <c r="F93" i="31"/>
  <c r="D102" i="31"/>
  <c r="M14" i="31"/>
  <c r="M47" i="31"/>
  <c r="I333" i="31"/>
  <c r="H12" i="31"/>
  <c r="C21" i="31"/>
  <c r="M43" i="31"/>
  <c r="O45" i="31"/>
  <c r="H103" i="31"/>
  <c r="C25" i="31"/>
  <c r="E25" i="31" s="1"/>
  <c r="D21" i="31"/>
  <c r="O41" i="31"/>
  <c r="E21" i="31" l="1"/>
  <c r="H36" i="31"/>
  <c r="F106" i="31"/>
  <c r="F54" i="31"/>
  <c r="E54" i="31"/>
  <c r="F348" i="31"/>
  <c r="O55" i="31"/>
  <c r="P39" i="31" s="1"/>
  <c r="U22" i="31"/>
  <c r="U15" i="31"/>
  <c r="U14" i="31"/>
  <c r="U13" i="31"/>
  <c r="U20" i="31"/>
  <c r="H102" i="31"/>
  <c r="E76" i="31"/>
  <c r="P43" i="31"/>
  <c r="P38" i="31"/>
  <c r="P52" i="31"/>
  <c r="E65" i="31"/>
  <c r="E92" i="31"/>
  <c r="G93" i="31"/>
  <c r="H93" i="31" s="1"/>
  <c r="H95" i="31"/>
  <c r="C106" i="31"/>
  <c r="H78" i="31"/>
  <c r="G61" i="31"/>
  <c r="H61" i="31" s="1"/>
  <c r="H62" i="31"/>
  <c r="D87" i="31"/>
  <c r="E87" i="31" s="1"/>
  <c r="E88" i="31"/>
  <c r="E69" i="31"/>
  <c r="D67" i="31"/>
  <c r="E67" i="31" s="1"/>
  <c r="H90" i="31"/>
  <c r="H91" i="31"/>
  <c r="F29" i="31"/>
  <c r="H29" i="31" s="1"/>
  <c r="G54" i="31"/>
  <c r="E102" i="31"/>
  <c r="H97" i="31"/>
  <c r="D29" i="31"/>
  <c r="E11" i="31"/>
  <c r="E63" i="31"/>
  <c r="E89" i="31"/>
  <c r="C29" i="31"/>
  <c r="E90" i="31"/>
  <c r="U23" i="31"/>
  <c r="U18" i="31"/>
  <c r="U16" i="31"/>
  <c r="U24" i="31"/>
  <c r="U19" i="31"/>
  <c r="H105" i="31"/>
  <c r="D61" i="31"/>
  <c r="E61" i="31" s="1"/>
  <c r="E62" i="31"/>
  <c r="H99" i="31"/>
  <c r="H98" i="31" s="1"/>
  <c r="G98" i="31"/>
  <c r="G72" i="31"/>
  <c r="H72" i="31" s="1"/>
  <c r="H73" i="31"/>
  <c r="E78" i="31"/>
  <c r="M55" i="31"/>
  <c r="N37" i="31" s="1"/>
  <c r="O29" i="31"/>
  <c r="P16" i="31" s="1"/>
  <c r="D72" i="31"/>
  <c r="E72" i="31" s="1"/>
  <c r="E73" i="31"/>
  <c r="H89" i="31"/>
  <c r="H65" i="31"/>
  <c r="E66" i="31"/>
  <c r="G87" i="31"/>
  <c r="H87" i="31" s="1"/>
  <c r="M29" i="31"/>
  <c r="N14" i="31" s="1"/>
  <c r="I348" i="31"/>
  <c r="G76" i="31"/>
  <c r="P51" i="31" l="1"/>
  <c r="P55" i="31"/>
  <c r="P37" i="31"/>
  <c r="P40" i="31"/>
  <c r="P47" i="31"/>
  <c r="P53" i="31"/>
  <c r="P41" i="31"/>
  <c r="P44" i="31"/>
  <c r="P45" i="31"/>
  <c r="G106" i="31"/>
  <c r="P78" i="31" s="1"/>
  <c r="D106" i="31"/>
  <c r="O74" i="31" s="1"/>
  <c r="N44" i="31"/>
  <c r="N43" i="31"/>
  <c r="N47" i="31"/>
  <c r="H106" i="31"/>
  <c r="P74" i="31"/>
  <c r="P68" i="31"/>
  <c r="P75" i="31"/>
  <c r="P66" i="31"/>
  <c r="P62" i="31"/>
  <c r="P77" i="31"/>
  <c r="P70" i="31"/>
  <c r="P65" i="31"/>
  <c r="P79" i="31"/>
  <c r="P63" i="31"/>
  <c r="P69" i="31"/>
  <c r="P64" i="31"/>
  <c r="P71" i="31"/>
  <c r="O75" i="31"/>
  <c r="O68" i="31"/>
  <c r="O77" i="31"/>
  <c r="N20" i="31"/>
  <c r="H76" i="31"/>
  <c r="G80" i="31"/>
  <c r="P29" i="31"/>
  <c r="P21" i="31"/>
  <c r="P14" i="31"/>
  <c r="P22" i="31"/>
  <c r="P26" i="31"/>
  <c r="P20" i="31"/>
  <c r="P18" i="31"/>
  <c r="P27" i="31"/>
  <c r="P19" i="31"/>
  <c r="P12" i="31"/>
  <c r="U43" i="31"/>
  <c r="H54" i="31"/>
  <c r="U48" i="31"/>
  <c r="U44" i="31"/>
  <c r="U49" i="31"/>
  <c r="U38" i="31"/>
  <c r="U45" i="31"/>
  <c r="U41" i="31"/>
  <c r="U39" i="31"/>
  <c r="U40" i="31"/>
  <c r="U51" i="31"/>
  <c r="U52" i="31"/>
  <c r="U47" i="31"/>
  <c r="D80" i="31"/>
  <c r="N29" i="31"/>
  <c r="N16" i="31"/>
  <c r="N26" i="31"/>
  <c r="N19" i="31"/>
  <c r="N13" i="31"/>
  <c r="N12" i="31"/>
  <c r="N15" i="31"/>
  <c r="N27" i="31"/>
  <c r="N18" i="31"/>
  <c r="P15" i="31"/>
  <c r="P13" i="31"/>
  <c r="N22" i="31"/>
  <c r="N55" i="31"/>
  <c r="N38" i="31"/>
  <c r="N45" i="31"/>
  <c r="N53" i="31"/>
  <c r="N39" i="31"/>
  <c r="N40" i="31"/>
  <c r="N41" i="31"/>
  <c r="N52" i="31"/>
  <c r="N51" i="31"/>
  <c r="E29" i="31"/>
  <c r="O66" i="31" l="1"/>
  <c r="O65" i="31"/>
  <c r="O71" i="31"/>
  <c r="P73" i="31"/>
  <c r="O64" i="31"/>
  <c r="O79" i="31"/>
  <c r="O70" i="31"/>
  <c r="O73" i="31"/>
  <c r="O69" i="31"/>
  <c r="O63" i="31"/>
  <c r="O62" i="31"/>
  <c r="O78" i="31"/>
  <c r="E106" i="31"/>
  <c r="M68" i="31"/>
  <c r="M75" i="31"/>
  <c r="M74" i="31"/>
  <c r="E80" i="31"/>
  <c r="M79" i="31"/>
  <c r="M77" i="31"/>
  <c r="M70" i="31"/>
  <c r="M71" i="31"/>
  <c r="M64" i="31"/>
  <c r="M63" i="31"/>
  <c r="M65" i="31"/>
  <c r="M69" i="31"/>
  <c r="M62" i="31"/>
  <c r="M78" i="31"/>
  <c r="M73" i="31"/>
  <c r="M66" i="31"/>
  <c r="N75" i="31"/>
  <c r="H80" i="31"/>
  <c r="N79" i="31"/>
  <c r="N74" i="31"/>
  <c r="N68" i="31"/>
  <c r="N66" i="31"/>
  <c r="N69" i="31"/>
  <c r="N64" i="31"/>
  <c r="N70" i="31"/>
  <c r="N77" i="31"/>
  <c r="N63" i="31"/>
  <c r="N71" i="31"/>
  <c r="N78" i="31"/>
  <c r="N62" i="31"/>
  <c r="N73" i="31"/>
  <c r="N65" i="31"/>
  <c r="C36" i="56" l="1"/>
  <c r="C102" i="56"/>
  <c r="C103" i="56"/>
  <c r="A102" i="56"/>
  <c r="B102" i="56"/>
  <c r="A103" i="56"/>
  <c r="B103" i="56"/>
  <c r="G35" i="56"/>
  <c r="F35" i="56"/>
  <c r="D35" i="56"/>
  <c r="C35" i="56"/>
  <c r="B35" i="56"/>
  <c r="G36" i="56"/>
  <c r="C13" i="56" s="1"/>
  <c r="F36" i="56"/>
  <c r="B13" i="56" s="1"/>
  <c r="B21" i="56" s="1"/>
  <c r="D36" i="56"/>
  <c r="C12" i="56" s="1"/>
  <c r="F12" i="56" s="1"/>
  <c r="F20" i="56" s="1"/>
  <c r="B20" i="56"/>
  <c r="B36" i="56"/>
  <c r="J73" i="56"/>
  <c r="G102" i="56" s="1"/>
  <c r="J74" i="56"/>
  <c r="G103" i="56" s="1"/>
  <c r="G73" i="56"/>
  <c r="D102" i="56" s="1"/>
  <c r="G74" i="56"/>
  <c r="D103" i="56" s="1"/>
  <c r="J49" i="56"/>
  <c r="J50" i="56"/>
  <c r="J51" i="56"/>
  <c r="G49" i="56"/>
  <c r="G50" i="56"/>
  <c r="G51" i="56"/>
  <c r="C21" i="56" l="1"/>
  <c r="F13" i="56"/>
  <c r="F21" i="56" s="1"/>
  <c r="C20" i="56"/>
  <c r="E33" i="57" l="1"/>
  <c r="F79" i="54" l="1"/>
  <c r="C36" i="54" s="1"/>
  <c r="E79" i="54"/>
  <c r="F80" i="54"/>
  <c r="C37" i="54" s="1"/>
  <c r="E80" i="54"/>
  <c r="C79" i="54"/>
  <c r="B36" i="54" s="1"/>
  <c r="B79" i="54"/>
  <c r="B82" i="54"/>
  <c r="F81" i="54"/>
  <c r="C38" i="54" s="1"/>
  <c r="E81" i="54"/>
  <c r="C81" i="54"/>
  <c r="B38" i="54" s="1"/>
  <c r="B81" i="54"/>
  <c r="C80" i="54"/>
  <c r="B37" i="54" s="1"/>
  <c r="B80" i="54"/>
  <c r="F78" i="54"/>
  <c r="C35" i="54" s="1"/>
  <c r="E78" i="54"/>
  <c r="C78" i="54"/>
  <c r="B35" i="54" s="1"/>
  <c r="B78" i="54"/>
  <c r="F77" i="54"/>
  <c r="C34" i="54" s="1"/>
  <c r="E77" i="54"/>
  <c r="C77" i="54"/>
  <c r="B34" i="54" s="1"/>
  <c r="B77" i="54"/>
  <c r="D60" i="54" l="1"/>
  <c r="G60" i="54"/>
  <c r="B45" i="57" l="1"/>
  <c r="B43" i="57"/>
  <c r="B44" i="57"/>
  <c r="B42" i="57"/>
  <c r="B41" i="57"/>
  <c r="E22" i="59" l="1"/>
  <c r="E21" i="59"/>
  <c r="E20" i="60"/>
  <c r="E21" i="60"/>
  <c r="H33" i="57" l="1"/>
  <c r="F33" i="57"/>
  <c r="C12" i="57" l="1"/>
  <c r="C13" i="57"/>
  <c r="F51" i="60"/>
  <c r="B21" i="60"/>
  <c r="B20" i="60"/>
  <c r="B22" i="59"/>
  <c r="B21" i="59"/>
  <c r="F51" i="59"/>
  <c r="F13" i="57" l="1"/>
  <c r="G13" i="57" s="1"/>
  <c r="D13" i="57"/>
  <c r="F12" i="57"/>
  <c r="G12" i="57" s="1"/>
  <c r="D12" i="57"/>
  <c r="K17" i="63"/>
  <c r="B46" i="57" l="1"/>
  <c r="C45" i="57" l="1"/>
  <c r="C44" i="57"/>
  <c r="C43" i="57"/>
  <c r="C42" i="57"/>
  <c r="C41" i="57"/>
  <c r="C33" i="57"/>
  <c r="B33" i="57"/>
  <c r="C13" i="69" l="1"/>
  <c r="C63" i="69" s="1"/>
  <c r="E406" i="69"/>
  <c r="H405" i="69"/>
  <c r="H404" i="69"/>
  <c r="H403" i="69"/>
  <c r="H402" i="69"/>
  <c r="H401" i="69"/>
  <c r="H400" i="69"/>
  <c r="F400" i="69"/>
  <c r="H399" i="69"/>
  <c r="H398" i="69"/>
  <c r="H397" i="69"/>
  <c r="H396" i="69"/>
  <c r="H395" i="69"/>
  <c r="H394" i="69"/>
  <c r="H393" i="69"/>
  <c r="H392" i="69"/>
  <c r="F392" i="69"/>
  <c r="G384" i="69"/>
  <c r="F384" i="69"/>
  <c r="D384" i="69"/>
  <c r="C384" i="69"/>
  <c r="H341" i="69"/>
  <c r="G341" i="69"/>
  <c r="F340" i="69"/>
  <c r="I340" i="69" s="1"/>
  <c r="F339" i="69"/>
  <c r="I339" i="69" s="1"/>
  <c r="F338" i="69"/>
  <c r="I338" i="69" s="1"/>
  <c r="F337" i="69"/>
  <c r="I337" i="69" s="1"/>
  <c r="F336" i="69"/>
  <c r="I336" i="69" s="1"/>
  <c r="F335" i="69"/>
  <c r="I335" i="69" s="1"/>
  <c r="F334" i="69"/>
  <c r="I334" i="69" s="1"/>
  <c r="F333" i="69"/>
  <c r="I333" i="69" s="1"/>
  <c r="F332" i="69"/>
  <c r="I332" i="69" s="1"/>
  <c r="F331" i="69"/>
  <c r="I331" i="69" s="1"/>
  <c r="F330" i="69"/>
  <c r="I330" i="69" s="1"/>
  <c r="F329" i="69"/>
  <c r="I329" i="69" s="1"/>
  <c r="F328" i="69"/>
  <c r="I328" i="69" s="1"/>
  <c r="F327" i="69"/>
  <c r="I327" i="69" s="1"/>
  <c r="F326" i="69"/>
  <c r="J319" i="69"/>
  <c r="E121" i="69"/>
  <c r="C121" i="69"/>
  <c r="B121" i="69"/>
  <c r="E120" i="69"/>
  <c r="E119" i="69"/>
  <c r="D119" i="69"/>
  <c r="C119" i="69"/>
  <c r="B119" i="69"/>
  <c r="E113" i="69"/>
  <c r="E114" i="69" s="1"/>
  <c r="D113" i="69"/>
  <c r="C113" i="69"/>
  <c r="B113" i="69"/>
  <c r="E112" i="69"/>
  <c r="D112" i="69"/>
  <c r="C112" i="69"/>
  <c r="B112" i="69"/>
  <c r="C104" i="69"/>
  <c r="F103" i="69"/>
  <c r="C103" i="69"/>
  <c r="G94" i="69"/>
  <c r="F94" i="69"/>
  <c r="D94" i="69"/>
  <c r="C94" i="69"/>
  <c r="G68" i="69"/>
  <c r="F68" i="69"/>
  <c r="D68" i="69"/>
  <c r="C68" i="69"/>
  <c r="F52" i="69"/>
  <c r="C52" i="69"/>
  <c r="F51" i="69"/>
  <c r="C51" i="69"/>
  <c r="G47" i="69"/>
  <c r="F47" i="69"/>
  <c r="F99" i="69" s="1"/>
  <c r="E47" i="69"/>
  <c r="D47" i="69"/>
  <c r="C47" i="69"/>
  <c r="C99" i="69" s="1"/>
  <c r="G45" i="69"/>
  <c r="F45" i="69"/>
  <c r="F97" i="69" s="1"/>
  <c r="D45" i="69"/>
  <c r="G43" i="71" s="1"/>
  <c r="H43" i="71" s="1"/>
  <c r="C45" i="69"/>
  <c r="C97" i="69" s="1"/>
  <c r="F44" i="69"/>
  <c r="F96" i="69" s="1"/>
  <c r="C44" i="69"/>
  <c r="C96" i="69" s="1"/>
  <c r="F43" i="69"/>
  <c r="D43" i="69"/>
  <c r="G41" i="71" s="1"/>
  <c r="H41" i="71" s="1"/>
  <c r="C43" i="69"/>
  <c r="C95" i="69" s="1"/>
  <c r="F41" i="69"/>
  <c r="F92" i="69" s="1"/>
  <c r="G39" i="71"/>
  <c r="H39" i="71" s="1"/>
  <c r="C92" i="69"/>
  <c r="F91" i="69"/>
  <c r="G38" i="71"/>
  <c r="H38" i="71" s="1"/>
  <c r="C91" i="69"/>
  <c r="C90" i="69"/>
  <c r="G38" i="69"/>
  <c r="F38" i="69"/>
  <c r="F89" i="69" s="1"/>
  <c r="C38" i="69"/>
  <c r="G37" i="69"/>
  <c r="L35" i="71" s="1"/>
  <c r="F37" i="69"/>
  <c r="F88" i="69" s="1"/>
  <c r="D37" i="69"/>
  <c r="C37" i="69"/>
  <c r="C88" i="69" s="1"/>
  <c r="M28" i="69"/>
  <c r="F78" i="69"/>
  <c r="C27" i="69"/>
  <c r="C78" i="69" s="1"/>
  <c r="C26" i="69"/>
  <c r="C77" i="69" s="1"/>
  <c r="G22" i="69"/>
  <c r="F73" i="69"/>
  <c r="D22" i="69"/>
  <c r="C22" i="69"/>
  <c r="C73" i="69" s="1"/>
  <c r="G20" i="69"/>
  <c r="F71" i="69"/>
  <c r="D20" i="69"/>
  <c r="C20" i="69"/>
  <c r="C71" i="69" s="1"/>
  <c r="F70" i="69"/>
  <c r="C19" i="69"/>
  <c r="C70" i="69" s="1"/>
  <c r="F69" i="69"/>
  <c r="D18" i="69"/>
  <c r="C18" i="69"/>
  <c r="C69" i="69" s="1"/>
  <c r="G14" i="71"/>
  <c r="H14" i="71" s="1"/>
  <c r="F65" i="69"/>
  <c r="M15" i="69"/>
  <c r="G64" i="69"/>
  <c r="D14" i="69"/>
  <c r="D64" i="69" s="1"/>
  <c r="C64" i="69"/>
  <c r="G13" i="69"/>
  <c r="L11" i="71" s="1"/>
  <c r="M11" i="71" s="1"/>
  <c r="G12" i="69"/>
  <c r="G62" i="69" s="1"/>
  <c r="F62" i="69"/>
  <c r="D12" i="69"/>
  <c r="C12" i="69"/>
  <c r="C62" i="69" s="1"/>
  <c r="A1" i="69"/>
  <c r="F341" i="69" l="1"/>
  <c r="B5" i="66"/>
  <c r="G12" i="71"/>
  <c r="H12" i="71" s="1"/>
  <c r="L12" i="71"/>
  <c r="M12" i="71" s="1"/>
  <c r="F396" i="69"/>
  <c r="F404" i="69"/>
  <c r="I404" i="69" s="1"/>
  <c r="F394" i="69"/>
  <c r="I394" i="69" s="1"/>
  <c r="F402" i="69"/>
  <c r="I402" i="69" s="1"/>
  <c r="F398" i="69"/>
  <c r="D62" i="69"/>
  <c r="G10" i="71"/>
  <c r="O22" i="69"/>
  <c r="L20" i="71"/>
  <c r="E5" i="66"/>
  <c r="B8" i="66"/>
  <c r="F98" i="69"/>
  <c r="E17" i="66"/>
  <c r="E6" i="66"/>
  <c r="G46" i="69"/>
  <c r="L45" i="71"/>
  <c r="G89" i="69"/>
  <c r="L36" i="71"/>
  <c r="M36" i="71" s="1"/>
  <c r="F72" i="69"/>
  <c r="E7" i="66"/>
  <c r="M47" i="69"/>
  <c r="G45" i="71"/>
  <c r="M35" i="71"/>
  <c r="B6" i="66"/>
  <c r="G71" i="69"/>
  <c r="H71" i="69" s="1"/>
  <c r="L18" i="71"/>
  <c r="M18" i="71" s="1"/>
  <c r="L10" i="71"/>
  <c r="D71" i="69"/>
  <c r="G18" i="71"/>
  <c r="H18" i="71" s="1"/>
  <c r="C72" i="69"/>
  <c r="B7" i="66"/>
  <c r="D90" i="69"/>
  <c r="G37" i="71"/>
  <c r="H37" i="71" s="1"/>
  <c r="B16" i="66"/>
  <c r="G97" i="69"/>
  <c r="H97" i="69" s="1"/>
  <c r="L43" i="71"/>
  <c r="M43" i="71" s="1"/>
  <c r="M22" i="69"/>
  <c r="G20" i="71"/>
  <c r="D88" i="69"/>
  <c r="G35" i="71"/>
  <c r="G90" i="69"/>
  <c r="L37" i="71"/>
  <c r="M37" i="71" s="1"/>
  <c r="C98" i="69"/>
  <c r="B17" i="66"/>
  <c r="D69" i="69"/>
  <c r="G16" i="71"/>
  <c r="H16" i="71" s="1"/>
  <c r="E15" i="66"/>
  <c r="F395" i="69"/>
  <c r="I395" i="69" s="1"/>
  <c r="F399" i="69"/>
  <c r="I399" i="69" s="1"/>
  <c r="F403" i="69"/>
  <c r="I403" i="69" s="1"/>
  <c r="H384" i="69"/>
  <c r="I384" i="69" s="1"/>
  <c r="O14" i="69"/>
  <c r="M16" i="69"/>
  <c r="C21" i="69"/>
  <c r="O37" i="69"/>
  <c r="G88" i="69"/>
  <c r="M40" i="69"/>
  <c r="D91" i="69"/>
  <c r="M45" i="69"/>
  <c r="D97" i="69"/>
  <c r="M14" i="69"/>
  <c r="O13" i="69"/>
  <c r="G63" i="69"/>
  <c r="C89" i="69"/>
  <c r="C87" i="69" s="1"/>
  <c r="M41" i="69"/>
  <c r="D92" i="69"/>
  <c r="D46" i="69"/>
  <c r="F393" i="69"/>
  <c r="I393" i="69" s="1"/>
  <c r="F397" i="69"/>
  <c r="I397" i="69" s="1"/>
  <c r="F401" i="69"/>
  <c r="I401" i="69" s="1"/>
  <c r="F405" i="69"/>
  <c r="I405" i="69" s="1"/>
  <c r="M43" i="69"/>
  <c r="D95" i="69"/>
  <c r="F17" i="69"/>
  <c r="F42" i="69"/>
  <c r="H12" i="69"/>
  <c r="O20" i="69"/>
  <c r="M37" i="69"/>
  <c r="H38" i="69"/>
  <c r="H68" i="69"/>
  <c r="E94" i="69"/>
  <c r="I326" i="69"/>
  <c r="I341" i="69" s="1"/>
  <c r="I398" i="69"/>
  <c r="I400" i="69"/>
  <c r="F25" i="69"/>
  <c r="H47" i="69"/>
  <c r="H46" i="69" s="1"/>
  <c r="O47" i="69"/>
  <c r="F46" i="69"/>
  <c r="E18" i="69"/>
  <c r="M18" i="69"/>
  <c r="H13" i="69"/>
  <c r="O38" i="69"/>
  <c r="M39" i="69"/>
  <c r="E45" i="69"/>
  <c r="C11" i="69"/>
  <c r="C17" i="69"/>
  <c r="E20" i="69"/>
  <c r="C25" i="69"/>
  <c r="O12" i="69"/>
  <c r="M12" i="69"/>
  <c r="F67" i="69"/>
  <c r="C67" i="69"/>
  <c r="F87" i="69"/>
  <c r="I392" i="69"/>
  <c r="I396" i="69"/>
  <c r="C93" i="69"/>
  <c r="F11" i="69"/>
  <c r="F36" i="69"/>
  <c r="H37" i="69"/>
  <c r="C76" i="69"/>
  <c r="C406" i="69"/>
  <c r="D21" i="69"/>
  <c r="E22" i="69"/>
  <c r="H45" i="69"/>
  <c r="D406" i="69"/>
  <c r="F77" i="69"/>
  <c r="F391" i="69"/>
  <c r="H94" i="69"/>
  <c r="H20" i="69"/>
  <c r="F21" i="69"/>
  <c r="C42" i="69"/>
  <c r="O45" i="69"/>
  <c r="F61" i="69"/>
  <c r="C61" i="69"/>
  <c r="E68" i="69"/>
  <c r="D73" i="69"/>
  <c r="C7" i="66" s="1"/>
  <c r="F95" i="69"/>
  <c r="F93" i="69" s="1"/>
  <c r="D99" i="69"/>
  <c r="C17" i="66" s="1"/>
  <c r="G406" i="69"/>
  <c r="H391" i="69"/>
  <c r="E12" i="69"/>
  <c r="M20" i="69"/>
  <c r="G21" i="69"/>
  <c r="H22" i="69"/>
  <c r="C36" i="69"/>
  <c r="E37" i="69"/>
  <c r="O39" i="69"/>
  <c r="C46" i="69"/>
  <c r="G73" i="69"/>
  <c r="F7" i="66" s="1"/>
  <c r="G99" i="69"/>
  <c r="F17" i="66" s="1"/>
  <c r="B15" i="66" l="1"/>
  <c r="E90" i="69"/>
  <c r="H90" i="69"/>
  <c r="E21" i="69"/>
  <c r="F406" i="69"/>
  <c r="F76" i="69"/>
  <c r="F80" i="69" s="1"/>
  <c r="E8" i="66"/>
  <c r="E16" i="66"/>
  <c r="L44" i="71"/>
  <c r="M45" i="71"/>
  <c r="L19" i="71"/>
  <c r="M20" i="71"/>
  <c r="H62" i="69"/>
  <c r="E88" i="69"/>
  <c r="G44" i="71"/>
  <c r="H45" i="71"/>
  <c r="H10" i="71"/>
  <c r="G19" i="71"/>
  <c r="H20" i="71"/>
  <c r="E69" i="69"/>
  <c r="H35" i="71"/>
  <c r="M10" i="71"/>
  <c r="E66" i="69"/>
  <c r="C29" i="69"/>
  <c r="H406" i="69"/>
  <c r="I391" i="69"/>
  <c r="E99" i="69"/>
  <c r="D98" i="69"/>
  <c r="E98" i="69" s="1"/>
  <c r="E65" i="69"/>
  <c r="H63" i="69"/>
  <c r="E97" i="69"/>
  <c r="E71" i="69"/>
  <c r="F29" i="69"/>
  <c r="E95" i="69"/>
  <c r="G98" i="69"/>
  <c r="H99" i="69"/>
  <c r="H98" i="69" s="1"/>
  <c r="E62" i="69"/>
  <c r="E64" i="69"/>
  <c r="E92" i="69"/>
  <c r="E46" i="69"/>
  <c r="H89" i="69"/>
  <c r="H21" i="69"/>
  <c r="D72" i="69"/>
  <c r="E73" i="69"/>
  <c r="C80" i="69"/>
  <c r="H73" i="69"/>
  <c r="G72" i="69"/>
  <c r="H64" i="69"/>
  <c r="H88" i="69"/>
  <c r="I406" i="69" l="1"/>
  <c r="S36" i="71"/>
  <c r="H44" i="71"/>
  <c r="H72" i="69"/>
  <c r="S11" i="71"/>
  <c r="H19" i="71"/>
  <c r="W11" i="71"/>
  <c r="M19" i="71"/>
  <c r="E72" i="69"/>
  <c r="W36" i="71"/>
  <c r="M44" i="71"/>
  <c r="H66" i="69" l="1"/>
  <c r="L14" i="71"/>
  <c r="M14" i="71" s="1"/>
  <c r="O16" i="69"/>
  <c r="H297" i="68"/>
  <c r="G297" i="68"/>
  <c r="F296" i="68"/>
  <c r="I296" i="68" s="1"/>
  <c r="F295" i="68"/>
  <c r="I295" i="68" s="1"/>
  <c r="F294" i="68"/>
  <c r="I294" i="68" s="1"/>
  <c r="F293" i="68"/>
  <c r="I293" i="68" s="1"/>
  <c r="F292" i="68"/>
  <c r="I292" i="68" s="1"/>
  <c r="F291" i="68"/>
  <c r="I291" i="68" s="1"/>
  <c r="F290" i="68"/>
  <c r="I290" i="68" s="1"/>
  <c r="F289" i="68"/>
  <c r="I289" i="68" s="1"/>
  <c r="F288" i="68"/>
  <c r="I288" i="68" s="1"/>
  <c r="F287" i="68"/>
  <c r="I287" i="68" s="1"/>
  <c r="F286" i="68"/>
  <c r="I286" i="68" s="1"/>
  <c r="F285" i="68"/>
  <c r="I285" i="68" s="1"/>
  <c r="F284" i="68"/>
  <c r="I284" i="68" s="1"/>
  <c r="F283" i="68"/>
  <c r="I283" i="68" s="1"/>
  <c r="F282" i="68"/>
  <c r="I282" i="68" s="1"/>
  <c r="F281" i="68"/>
  <c r="F297" i="68" l="1"/>
  <c r="I297" i="68" s="1"/>
  <c r="I281" i="68"/>
  <c r="C50" i="60"/>
  <c r="C54" i="60" s="1"/>
  <c r="D50" i="60"/>
  <c r="D54" i="60" s="1"/>
  <c r="B50" i="60"/>
  <c r="B54" i="60" s="1"/>
  <c r="F48" i="60"/>
  <c r="F49" i="60"/>
  <c r="C42" i="60"/>
  <c r="D42" i="60"/>
  <c r="B42" i="60"/>
  <c r="C41" i="60"/>
  <c r="D41" i="60"/>
  <c r="D43" i="60" s="1"/>
  <c r="B41" i="60"/>
  <c r="F37" i="60"/>
  <c r="F38" i="60"/>
  <c r="F39" i="60"/>
  <c r="F40" i="60"/>
  <c r="C50" i="59"/>
  <c r="D50" i="59"/>
  <c r="B50" i="59"/>
  <c r="F49" i="59"/>
  <c r="F48" i="59"/>
  <c r="C42" i="59"/>
  <c r="D42" i="59"/>
  <c r="B42" i="59"/>
  <c r="C41" i="59"/>
  <c r="D41" i="59"/>
  <c r="B41" i="59"/>
  <c r="B43" i="59" s="1"/>
  <c r="F39" i="59"/>
  <c r="F40" i="59"/>
  <c r="F38" i="59"/>
  <c r="F37" i="59"/>
  <c r="B43" i="60" l="1"/>
  <c r="C43" i="60"/>
  <c r="G91" i="69" l="1"/>
  <c r="L38" i="71"/>
  <c r="O40" i="69"/>
  <c r="G65" i="69"/>
  <c r="M38" i="71" l="1"/>
  <c r="F5" i="66"/>
  <c r="L13" i="71"/>
  <c r="O15" i="69"/>
  <c r="G11" i="69"/>
  <c r="H91" i="69"/>
  <c r="H11" i="69" l="1"/>
  <c r="M13" i="71"/>
  <c r="L9" i="71"/>
  <c r="H65" i="69"/>
  <c r="G61" i="69"/>
  <c r="F82" i="54"/>
  <c r="C39" i="54" s="1"/>
  <c r="E82" i="54"/>
  <c r="C82" i="54"/>
  <c r="B39" i="54" s="1"/>
  <c r="G79" i="54"/>
  <c r="G59" i="54"/>
  <c r="D59" i="54"/>
  <c r="G58" i="54"/>
  <c r="D58" i="54"/>
  <c r="G57" i="54"/>
  <c r="D57" i="54"/>
  <c r="G56" i="54"/>
  <c r="D56" i="54"/>
  <c r="G55" i="54"/>
  <c r="D55" i="54"/>
  <c r="G54" i="54"/>
  <c r="D54" i="54"/>
  <c r="G53" i="54"/>
  <c r="D53" i="54"/>
  <c r="G52" i="54"/>
  <c r="G51" i="54"/>
  <c r="D51" i="54"/>
  <c r="G50" i="54"/>
  <c r="D50" i="54"/>
  <c r="G49" i="54"/>
  <c r="D49" i="54"/>
  <c r="W9" i="71" l="1"/>
  <c r="M9" i="71"/>
  <c r="H61" i="69"/>
  <c r="G80" i="54"/>
  <c r="D79" i="54"/>
  <c r="D82" i="54"/>
  <c r="G82" i="54"/>
  <c r="B83" i="54"/>
  <c r="E83" i="54"/>
  <c r="F83" i="54"/>
  <c r="D78" i="54"/>
  <c r="G78" i="54"/>
  <c r="B40" i="54"/>
  <c r="D77" i="54"/>
  <c r="D81" i="54"/>
  <c r="G77" i="54"/>
  <c r="G81" i="54"/>
  <c r="C83" i="54"/>
  <c r="D80" i="54"/>
  <c r="D37" i="54" l="1"/>
  <c r="C12" i="54"/>
  <c r="G83" i="54"/>
  <c r="D36" i="54"/>
  <c r="D39" i="54"/>
  <c r="D38" i="54"/>
  <c r="D35" i="54"/>
  <c r="C40" i="54"/>
  <c r="D83" i="54"/>
  <c r="D34" i="54"/>
  <c r="E34" i="54" l="1"/>
  <c r="C13" i="54"/>
  <c r="C20" i="54"/>
  <c r="D20" i="54" s="1"/>
  <c r="D19" i="69"/>
  <c r="G17" i="71" s="1"/>
  <c r="D40" i="54"/>
  <c r="D12" i="54"/>
  <c r="E39" i="54"/>
  <c r="E35" i="54"/>
  <c r="E37" i="54"/>
  <c r="E36" i="54"/>
  <c r="E38" i="54"/>
  <c r="H17" i="71" l="1"/>
  <c r="G15" i="71"/>
  <c r="C21" i="54"/>
  <c r="D21" i="54" s="1"/>
  <c r="D44" i="69"/>
  <c r="G42" i="71" s="1"/>
  <c r="D13" i="54"/>
  <c r="D70" i="69"/>
  <c r="C6" i="66" s="1"/>
  <c r="M19" i="69"/>
  <c r="D17" i="69"/>
  <c r="E17" i="69" s="1"/>
  <c r="E19" i="69"/>
  <c r="F12" i="54"/>
  <c r="G12" i="54" s="1"/>
  <c r="E40" i="54"/>
  <c r="H15" i="71" l="1"/>
  <c r="S10" i="71"/>
  <c r="H42" i="71"/>
  <c r="G40" i="71"/>
  <c r="E70" i="69"/>
  <c r="D67" i="69"/>
  <c r="E67" i="69" s="1"/>
  <c r="D96" i="69"/>
  <c r="C16" i="66" s="1"/>
  <c r="M44" i="69"/>
  <c r="D42" i="69"/>
  <c r="E42" i="69" s="1"/>
  <c r="G19" i="69"/>
  <c r="F20" i="54"/>
  <c r="G20" i="54" s="1"/>
  <c r="F13" i="54"/>
  <c r="E44" i="69"/>
  <c r="H40" i="71" l="1"/>
  <c r="S35" i="71"/>
  <c r="G70" i="69"/>
  <c r="H70" i="69" s="1"/>
  <c r="L17" i="71"/>
  <c r="M17" i="71" s="1"/>
  <c r="O19" i="69"/>
  <c r="H19" i="69"/>
  <c r="F21" i="54"/>
  <c r="G21" i="54" s="1"/>
  <c r="G44" i="69"/>
  <c r="L42" i="71" s="1"/>
  <c r="M42" i="71" s="1"/>
  <c r="G13" i="54"/>
  <c r="E96" i="69"/>
  <c r="D93" i="69"/>
  <c r="E93" i="69" s="1"/>
  <c r="B101" i="56"/>
  <c r="A101" i="56"/>
  <c r="C100" i="56"/>
  <c r="B100" i="56"/>
  <c r="A100" i="56"/>
  <c r="C99" i="56"/>
  <c r="B99" i="56"/>
  <c r="A99" i="56"/>
  <c r="C98" i="56"/>
  <c r="B98" i="56"/>
  <c r="A98" i="56"/>
  <c r="C97" i="56"/>
  <c r="B97" i="56"/>
  <c r="A97" i="56"/>
  <c r="C96" i="56"/>
  <c r="B96" i="56"/>
  <c r="A96" i="56"/>
  <c r="C95" i="56"/>
  <c r="B95" i="56"/>
  <c r="A95" i="56"/>
  <c r="C94" i="56"/>
  <c r="B94" i="56"/>
  <c r="A94" i="56"/>
  <c r="C93" i="56"/>
  <c r="B93" i="56"/>
  <c r="A93" i="56"/>
  <c r="C92" i="56"/>
  <c r="B92" i="56"/>
  <c r="A92" i="56"/>
  <c r="C91" i="56"/>
  <c r="B91" i="56"/>
  <c r="A91" i="56"/>
  <c r="C90" i="56"/>
  <c r="B90" i="56"/>
  <c r="A90" i="56"/>
  <c r="C89" i="56"/>
  <c r="B89" i="56"/>
  <c r="A89" i="56"/>
  <c r="C88" i="56"/>
  <c r="B88" i="56"/>
  <c r="A88" i="56"/>
  <c r="B87" i="56"/>
  <c r="A87" i="56"/>
  <c r="B86" i="56"/>
  <c r="A86" i="56"/>
  <c r="C85" i="56"/>
  <c r="B85" i="56"/>
  <c r="A85" i="56"/>
  <c r="C84" i="56"/>
  <c r="B84" i="56"/>
  <c r="A84" i="56"/>
  <c r="C83" i="56"/>
  <c r="B83" i="56"/>
  <c r="A83" i="56"/>
  <c r="B82" i="56"/>
  <c r="A82" i="56"/>
  <c r="B81" i="56"/>
  <c r="A81" i="56"/>
  <c r="B80" i="56"/>
  <c r="A80" i="56"/>
  <c r="J72" i="56"/>
  <c r="G101" i="56" s="1"/>
  <c r="G72" i="56"/>
  <c r="D101" i="56" s="1"/>
  <c r="J71" i="56"/>
  <c r="G100" i="56" s="1"/>
  <c r="G71" i="56"/>
  <c r="D100" i="56" s="1"/>
  <c r="J70" i="56"/>
  <c r="G99" i="56" s="1"/>
  <c r="G70" i="56"/>
  <c r="D99" i="56" s="1"/>
  <c r="J69" i="56"/>
  <c r="G98" i="56" s="1"/>
  <c r="G69" i="56"/>
  <c r="D98" i="56" s="1"/>
  <c r="J68" i="56"/>
  <c r="G97" i="56" s="1"/>
  <c r="G68" i="56"/>
  <c r="D97" i="56" s="1"/>
  <c r="J67" i="56"/>
  <c r="G96" i="56" s="1"/>
  <c r="G67" i="56"/>
  <c r="D96" i="56" s="1"/>
  <c r="J66" i="56"/>
  <c r="G95" i="56" s="1"/>
  <c r="G66" i="56"/>
  <c r="D95" i="56" s="1"/>
  <c r="J65" i="56"/>
  <c r="G94" i="56" s="1"/>
  <c r="G65" i="56"/>
  <c r="D94" i="56" s="1"/>
  <c r="J64" i="56"/>
  <c r="G93" i="56" s="1"/>
  <c r="G64" i="56"/>
  <c r="D93" i="56" s="1"/>
  <c r="J63" i="56"/>
  <c r="G92" i="56" s="1"/>
  <c r="G63" i="56"/>
  <c r="D92" i="56" s="1"/>
  <c r="J62" i="56"/>
  <c r="G91" i="56" s="1"/>
  <c r="G62" i="56"/>
  <c r="D91" i="56" s="1"/>
  <c r="J61" i="56"/>
  <c r="G90" i="56" s="1"/>
  <c r="G61" i="56"/>
  <c r="D90" i="56" s="1"/>
  <c r="J60" i="56"/>
  <c r="G89" i="56" s="1"/>
  <c r="G60" i="56"/>
  <c r="D89" i="56" s="1"/>
  <c r="J59" i="56"/>
  <c r="G88" i="56" s="1"/>
  <c r="G59" i="56"/>
  <c r="D88" i="56" s="1"/>
  <c r="J58" i="56"/>
  <c r="G87" i="56" s="1"/>
  <c r="G58" i="56"/>
  <c r="D87" i="56" s="1"/>
  <c r="J57" i="56"/>
  <c r="G86" i="56" s="1"/>
  <c r="G57" i="56"/>
  <c r="D86" i="56" s="1"/>
  <c r="J56" i="56"/>
  <c r="G85" i="56" s="1"/>
  <c r="G56" i="56"/>
  <c r="D85" i="56" s="1"/>
  <c r="J55" i="56"/>
  <c r="G84" i="56" s="1"/>
  <c r="G55" i="56"/>
  <c r="D84" i="56" s="1"/>
  <c r="J54" i="56"/>
  <c r="G83" i="56" s="1"/>
  <c r="G54" i="56"/>
  <c r="D83" i="56" s="1"/>
  <c r="J53" i="56"/>
  <c r="G82" i="56" s="1"/>
  <c r="G53" i="56"/>
  <c r="D82" i="56" s="1"/>
  <c r="J52" i="56"/>
  <c r="G81" i="56" s="1"/>
  <c r="G52" i="56"/>
  <c r="D81" i="56" s="1"/>
  <c r="J48" i="56"/>
  <c r="G80" i="56" s="1"/>
  <c r="G48" i="56"/>
  <c r="D80" i="56" s="1"/>
  <c r="G34" i="56"/>
  <c r="F34" i="56"/>
  <c r="D34" i="56"/>
  <c r="C34" i="56"/>
  <c r="B34" i="56"/>
  <c r="G33" i="56"/>
  <c r="F33" i="56"/>
  <c r="D33" i="56"/>
  <c r="C33" i="56"/>
  <c r="B33" i="56"/>
  <c r="G96" i="69" l="1"/>
  <c r="H96" i="69" s="1"/>
  <c r="O44" i="69"/>
  <c r="H44" i="69"/>
  <c r="H33" i="56"/>
  <c r="E34" i="56"/>
  <c r="H34" i="56"/>
  <c r="E35" i="56"/>
  <c r="D20" i="56"/>
  <c r="G18" i="69"/>
  <c r="H36" i="56"/>
  <c r="D13" i="56" s="1"/>
  <c r="E43" i="69" s="1"/>
  <c r="D21" i="56"/>
  <c r="G43" i="69"/>
  <c r="E36" i="56"/>
  <c r="D12" i="56" s="1"/>
  <c r="E33" i="56"/>
  <c r="H35" i="56"/>
  <c r="E82" i="50"/>
  <c r="G95" i="69" l="1"/>
  <c r="F16" i="66" s="1"/>
  <c r="L41" i="71"/>
  <c r="M41" i="71" s="1"/>
  <c r="G69" i="69"/>
  <c r="F6" i="66" s="1"/>
  <c r="L16" i="71"/>
  <c r="M16" i="71" s="1"/>
  <c r="O43" i="69"/>
  <c r="G42" i="69"/>
  <c r="H42" i="69" s="1"/>
  <c r="H43" i="69"/>
  <c r="O18" i="69"/>
  <c r="H18" i="69"/>
  <c r="G17" i="69"/>
  <c r="H17" i="69" s="1"/>
  <c r="G21" i="56"/>
  <c r="G13" i="56"/>
  <c r="G20" i="56"/>
  <c r="G12" i="56"/>
  <c r="D20" i="50"/>
  <c r="L40" i="71" l="1"/>
  <c r="M40" i="71" s="1"/>
  <c r="L15" i="71"/>
  <c r="M15" i="71" s="1"/>
  <c r="H69" i="69"/>
  <c r="G67" i="69"/>
  <c r="G93" i="69"/>
  <c r="H93" i="69" s="1"/>
  <c r="H95" i="69"/>
  <c r="H67" i="69" l="1"/>
  <c r="W35" i="71"/>
  <c r="W10" i="71"/>
  <c r="Q33" i="57"/>
  <c r="P33" i="57"/>
  <c r="O33" i="57"/>
  <c r="N33" i="57"/>
  <c r="P12" i="57"/>
  <c r="O12" i="57"/>
  <c r="N12" i="57"/>
  <c r="M12" i="57"/>
  <c r="F107" i="62" l="1"/>
  <c r="F108" i="62"/>
  <c r="F109" i="62"/>
  <c r="F110" i="62"/>
  <c r="F111" i="62"/>
  <c r="F112" i="62"/>
  <c r="F113" i="62"/>
  <c r="F114" i="62"/>
  <c r="F115" i="62"/>
  <c r="F116" i="62"/>
  <c r="F117" i="62"/>
  <c r="F106" i="62"/>
  <c r="D107" i="62"/>
  <c r="D108" i="62"/>
  <c r="D109" i="62"/>
  <c r="D110" i="62"/>
  <c r="D111" i="62"/>
  <c r="D112" i="62"/>
  <c r="D113" i="62"/>
  <c r="D114" i="62"/>
  <c r="D115" i="62"/>
  <c r="D116" i="62"/>
  <c r="D117" i="62"/>
  <c r="D106" i="62"/>
  <c r="A107" i="62"/>
  <c r="B107" i="62"/>
  <c r="A108" i="62"/>
  <c r="B108" i="62"/>
  <c r="A109" i="62"/>
  <c r="B109" i="62"/>
  <c r="A110" i="62"/>
  <c r="B110" i="62"/>
  <c r="A111" i="62"/>
  <c r="B111" i="62"/>
  <c r="A112" i="62"/>
  <c r="B112" i="62"/>
  <c r="A113" i="62"/>
  <c r="B113" i="62"/>
  <c r="A114" i="62"/>
  <c r="B114" i="62"/>
  <c r="A115" i="62"/>
  <c r="B115" i="62"/>
  <c r="A116" i="62"/>
  <c r="B116" i="62"/>
  <c r="A117" i="62"/>
  <c r="B117" i="62"/>
  <c r="H89" i="62"/>
  <c r="E107" i="62" s="1"/>
  <c r="H90" i="62"/>
  <c r="E108" i="62" s="1"/>
  <c r="H91" i="62"/>
  <c r="E109" i="62" s="1"/>
  <c r="H92" i="62"/>
  <c r="E110" i="62" s="1"/>
  <c r="H93" i="62"/>
  <c r="E111" i="62" s="1"/>
  <c r="H94" i="62"/>
  <c r="E112" i="62" s="1"/>
  <c r="H95" i="62"/>
  <c r="E113" i="62" s="1"/>
  <c r="H96" i="62"/>
  <c r="E114" i="62" s="1"/>
  <c r="H97" i="62"/>
  <c r="E115" i="62" s="1"/>
  <c r="H98" i="62"/>
  <c r="E116" i="62" s="1"/>
  <c r="H99" i="62"/>
  <c r="E117" i="62" s="1"/>
  <c r="E89" i="62"/>
  <c r="C107" i="62" s="1"/>
  <c r="E90" i="62"/>
  <c r="C108" i="62" s="1"/>
  <c r="E91" i="62"/>
  <c r="C109" i="62" s="1"/>
  <c r="E92" i="62"/>
  <c r="C110" i="62" s="1"/>
  <c r="E93" i="62"/>
  <c r="C111" i="62" s="1"/>
  <c r="E94" i="62"/>
  <c r="C112" i="62" s="1"/>
  <c r="E95" i="62"/>
  <c r="C113" i="62" s="1"/>
  <c r="E96" i="62"/>
  <c r="C114" i="62" s="1"/>
  <c r="E97" i="62"/>
  <c r="C115" i="62" s="1"/>
  <c r="E98" i="62"/>
  <c r="C116" i="62" s="1"/>
  <c r="E99" i="62"/>
  <c r="C117" i="62" s="1"/>
  <c r="F52" i="60" l="1"/>
  <c r="F50" i="59"/>
  <c r="C13" i="59" s="1"/>
  <c r="C54" i="59"/>
  <c r="D54" i="59"/>
  <c r="B54" i="59"/>
  <c r="F13" i="59" l="1"/>
  <c r="D52" i="69"/>
  <c r="F50" i="60"/>
  <c r="C13" i="60" s="1"/>
  <c r="F52" i="59"/>
  <c r="F53" i="59"/>
  <c r="B41" i="62"/>
  <c r="F54" i="59"/>
  <c r="C22" i="59" s="1"/>
  <c r="F53" i="60"/>
  <c r="F41" i="59"/>
  <c r="E42" i="59"/>
  <c r="F42" i="59" s="1"/>
  <c r="F104" i="69"/>
  <c r="F41" i="60"/>
  <c r="E42" i="60"/>
  <c r="F42" i="60" s="1"/>
  <c r="C23" i="61"/>
  <c r="G12" i="62"/>
  <c r="G13" i="62"/>
  <c r="B23" i="61"/>
  <c r="D43" i="59"/>
  <c r="C43" i="59"/>
  <c r="J95" i="50"/>
  <c r="D96" i="50"/>
  <c r="F95" i="50"/>
  <c r="I96" i="50"/>
  <c r="H96" i="50"/>
  <c r="E96" i="50"/>
  <c r="C96" i="50"/>
  <c r="J94" i="50"/>
  <c r="J93" i="50"/>
  <c r="J92" i="50"/>
  <c r="J91" i="50"/>
  <c r="J90" i="50"/>
  <c r="J88" i="50"/>
  <c r="F91" i="50"/>
  <c r="F92" i="50"/>
  <c r="F93" i="50"/>
  <c r="F94" i="50"/>
  <c r="H76" i="50"/>
  <c r="H79" i="50"/>
  <c r="H78" i="50"/>
  <c r="H74" i="50"/>
  <c r="H81" i="50"/>
  <c r="H75" i="50"/>
  <c r="G76" i="50"/>
  <c r="G79" i="50"/>
  <c r="G78" i="50"/>
  <c r="G74" i="50"/>
  <c r="G81" i="50"/>
  <c r="G75" i="50"/>
  <c r="D82" i="50"/>
  <c r="O80" i="50"/>
  <c r="C82" i="50"/>
  <c r="F82" i="50"/>
  <c r="P80" i="50" s="1"/>
  <c r="H39" i="50"/>
  <c r="F39" i="50"/>
  <c r="E39" i="50"/>
  <c r="C39" i="50"/>
  <c r="D36" i="50" s="1"/>
  <c r="B39" i="50"/>
  <c r="G21" i="50"/>
  <c r="D21" i="50"/>
  <c r="G20" i="50"/>
  <c r="G13" i="50"/>
  <c r="G12" i="50"/>
  <c r="D22" i="61"/>
  <c r="D21" i="61"/>
  <c r="H88" i="62"/>
  <c r="E106" i="62" s="1"/>
  <c r="E88" i="62"/>
  <c r="C106" i="62" s="1"/>
  <c r="B106" i="62"/>
  <c r="A106" i="62"/>
  <c r="C81" i="62"/>
  <c r="B81" i="62"/>
  <c r="C69" i="62"/>
  <c r="B69" i="62"/>
  <c r="E56" i="62"/>
  <c r="D56" i="62"/>
  <c r="C56" i="62"/>
  <c r="B56" i="62"/>
  <c r="E41" i="62"/>
  <c r="D22" i="62"/>
  <c r="D21" i="62"/>
  <c r="K9" i="47"/>
  <c r="E13" i="61" s="1"/>
  <c r="F53" i="69" s="1"/>
  <c r="A1" i="65"/>
  <c r="A1" i="64"/>
  <c r="L41" i="64"/>
  <c r="U42" i="64"/>
  <c r="U39" i="64"/>
  <c r="U46" i="64"/>
  <c r="L38" i="64"/>
  <c r="L46" i="64"/>
  <c r="U35" i="64"/>
  <c r="L12" i="64"/>
  <c r="L17" i="64"/>
  <c r="L19" i="64"/>
  <c r="L22" i="64"/>
  <c r="L11" i="64"/>
  <c r="L15" i="64"/>
  <c r="L20" i="64"/>
  <c r="L21" i="64"/>
  <c r="L18" i="64"/>
  <c r="L14" i="64"/>
  <c r="L13" i="64"/>
  <c r="L16" i="64"/>
  <c r="L44" i="64"/>
  <c r="L45" i="64"/>
  <c r="L37" i="64"/>
  <c r="L36" i="64"/>
  <c r="L34" i="64"/>
  <c r="L35" i="64"/>
  <c r="L39" i="64"/>
  <c r="L40" i="64"/>
  <c r="L42" i="64"/>
  <c r="L43" i="64"/>
  <c r="U43" i="64"/>
  <c r="U45" i="64"/>
  <c r="U38" i="64"/>
  <c r="U44" i="64"/>
  <c r="U41" i="64"/>
  <c r="U34" i="64"/>
  <c r="U40" i="64"/>
  <c r="U36" i="64"/>
  <c r="U37" i="64"/>
  <c r="U22" i="64"/>
  <c r="U17" i="64"/>
  <c r="U14" i="64"/>
  <c r="U21" i="64"/>
  <c r="U13" i="64"/>
  <c r="U11" i="64"/>
  <c r="U20" i="64"/>
  <c r="U19" i="64"/>
  <c r="U18" i="64"/>
  <c r="U16" i="64"/>
  <c r="U15" i="64"/>
  <c r="U12" i="64"/>
  <c r="F41" i="61"/>
  <c r="A1" i="52"/>
  <c r="A1" i="51"/>
  <c r="A1" i="50"/>
  <c r="A1" i="62"/>
  <c r="E14" i="47"/>
  <c r="E24" i="47" s="1"/>
  <c r="K14" i="47"/>
  <c r="A2" i="8"/>
  <c r="O78" i="50"/>
  <c r="K24" i="47" l="1"/>
  <c r="M52" i="69"/>
  <c r="G50" i="71"/>
  <c r="K89" i="50"/>
  <c r="J96" i="50"/>
  <c r="D81" i="62"/>
  <c r="G88" i="50"/>
  <c r="G89" i="50"/>
  <c r="J71" i="50"/>
  <c r="J77" i="50"/>
  <c r="J80" i="50"/>
  <c r="J73" i="50"/>
  <c r="I77" i="50"/>
  <c r="I73" i="50"/>
  <c r="I80" i="50"/>
  <c r="I74" i="50"/>
  <c r="I75" i="50"/>
  <c r="J79" i="50"/>
  <c r="F105" i="69"/>
  <c r="E18" i="66" s="1"/>
  <c r="F50" i="69"/>
  <c r="F54" i="69" s="1"/>
  <c r="P81" i="50"/>
  <c r="F23" i="61"/>
  <c r="G23" i="61" s="1"/>
  <c r="C13" i="61"/>
  <c r="D23" i="61"/>
  <c r="B13" i="61"/>
  <c r="F22" i="59"/>
  <c r="D104" i="69"/>
  <c r="F13" i="60"/>
  <c r="D51" i="69"/>
  <c r="G49" i="71" s="1"/>
  <c r="L47" i="64"/>
  <c r="L27" i="64"/>
  <c r="D69" i="62"/>
  <c r="F43" i="60"/>
  <c r="C12" i="60" s="1"/>
  <c r="F43" i="59"/>
  <c r="C12" i="59" s="1"/>
  <c r="F102" i="69"/>
  <c r="F106" i="69" s="1"/>
  <c r="D37" i="50"/>
  <c r="D38" i="50"/>
  <c r="G39" i="50"/>
  <c r="D34" i="50"/>
  <c r="G22" i="62"/>
  <c r="G21" i="62"/>
  <c r="I70" i="50"/>
  <c r="I81" i="50"/>
  <c r="D35" i="50"/>
  <c r="J78" i="50"/>
  <c r="P79" i="50"/>
  <c r="P70" i="50"/>
  <c r="O71" i="50"/>
  <c r="G82" i="50"/>
  <c r="O75" i="50"/>
  <c r="O81" i="50"/>
  <c r="O77" i="50"/>
  <c r="G38" i="50"/>
  <c r="G35" i="50"/>
  <c r="G36" i="50"/>
  <c r="G37" i="50"/>
  <c r="G34" i="50"/>
  <c r="I76" i="50"/>
  <c r="I71" i="50"/>
  <c r="I72" i="50"/>
  <c r="O79" i="50"/>
  <c r="O76" i="50"/>
  <c r="P76" i="50"/>
  <c r="K93" i="50"/>
  <c r="K94" i="50"/>
  <c r="K95" i="50"/>
  <c r="K90" i="50"/>
  <c r="K88" i="50"/>
  <c r="P75" i="50"/>
  <c r="I79" i="50"/>
  <c r="K92" i="50"/>
  <c r="P78" i="50"/>
  <c r="I78" i="50"/>
  <c r="I82" i="50"/>
  <c r="K91" i="50"/>
  <c r="P77" i="50"/>
  <c r="P71" i="50"/>
  <c r="O70" i="50"/>
  <c r="J72" i="50"/>
  <c r="D39" i="50"/>
  <c r="J82" i="50"/>
  <c r="J70" i="50"/>
  <c r="G95" i="50"/>
  <c r="J81" i="50"/>
  <c r="G94" i="50"/>
  <c r="G93" i="50"/>
  <c r="G92" i="50"/>
  <c r="G91" i="50"/>
  <c r="J75" i="50"/>
  <c r="G90" i="50"/>
  <c r="J74" i="50"/>
  <c r="F96" i="50"/>
  <c r="H82" i="50"/>
  <c r="J76" i="50"/>
  <c r="F54" i="60"/>
  <c r="C21" i="60" s="1"/>
  <c r="C41" i="62"/>
  <c r="H50" i="71" l="1"/>
  <c r="H49" i="71"/>
  <c r="G92" i="69"/>
  <c r="F15" i="66" s="1"/>
  <c r="L39" i="71"/>
  <c r="D53" i="69"/>
  <c r="G51" i="71" s="1"/>
  <c r="F13" i="61"/>
  <c r="G53" i="69" s="1"/>
  <c r="L51" i="71" s="1"/>
  <c r="C53" i="69"/>
  <c r="D13" i="61"/>
  <c r="E53" i="69" s="1"/>
  <c r="F21" i="60"/>
  <c r="D103" i="69"/>
  <c r="F12" i="59"/>
  <c r="C21" i="59"/>
  <c r="F21" i="59" s="1"/>
  <c r="D27" i="69"/>
  <c r="C20" i="60"/>
  <c r="F20" i="60" s="1"/>
  <c r="F12" i="60"/>
  <c r="D26" i="69"/>
  <c r="M51" i="69"/>
  <c r="E104" i="69"/>
  <c r="O41" i="69"/>
  <c r="G36" i="69"/>
  <c r="G105" i="69"/>
  <c r="D13" i="50"/>
  <c r="D12" i="50"/>
  <c r="D7" i="66"/>
  <c r="G7" i="66"/>
  <c r="D17" i="66"/>
  <c r="E9" i="66"/>
  <c r="G96" i="50"/>
  <c r="D16" i="66"/>
  <c r="K96" i="50"/>
  <c r="D39" i="62"/>
  <c r="D40" i="62"/>
  <c r="D37" i="62"/>
  <c r="D38" i="62"/>
  <c r="G6" i="66"/>
  <c r="G13" i="61"/>
  <c r="G26" i="69"/>
  <c r="D12" i="60"/>
  <c r="D22" i="59"/>
  <c r="G52" i="69"/>
  <c r="L50" i="71" s="1"/>
  <c r="D13" i="59"/>
  <c r="E52" i="69" s="1"/>
  <c r="G27" i="69"/>
  <c r="D12" i="59"/>
  <c r="F41" i="62"/>
  <c r="D36" i="62"/>
  <c r="O53" i="69" l="1"/>
  <c r="H53" i="69"/>
  <c r="H36" i="69"/>
  <c r="D77" i="69"/>
  <c r="G24" i="71"/>
  <c r="H51" i="71"/>
  <c r="D50" i="69"/>
  <c r="G77" i="69"/>
  <c r="L24" i="71"/>
  <c r="G48" i="71"/>
  <c r="S37" i="71" s="1"/>
  <c r="M39" i="71"/>
  <c r="L34" i="71"/>
  <c r="D105" i="69"/>
  <c r="C18" i="66" s="1"/>
  <c r="H48" i="71"/>
  <c r="D78" i="69"/>
  <c r="G25" i="71"/>
  <c r="M53" i="69"/>
  <c r="G78" i="69"/>
  <c r="H78" i="69" s="1"/>
  <c r="L25" i="71"/>
  <c r="M51" i="71"/>
  <c r="M48" i="71" s="1"/>
  <c r="B9" i="66"/>
  <c r="C105" i="69"/>
  <c r="B18" i="66" s="1"/>
  <c r="C50" i="69"/>
  <c r="C54" i="69" s="1"/>
  <c r="M26" i="69"/>
  <c r="E26" i="69"/>
  <c r="D25" i="69"/>
  <c r="E27" i="69"/>
  <c r="M27" i="69"/>
  <c r="D102" i="69"/>
  <c r="E103" i="69"/>
  <c r="G22" i="59"/>
  <c r="G104" i="69"/>
  <c r="H104" i="69" s="1"/>
  <c r="H92" i="69"/>
  <c r="G87" i="69"/>
  <c r="O52" i="69"/>
  <c r="H52" i="69"/>
  <c r="H105" i="69"/>
  <c r="O26" i="69"/>
  <c r="G25" i="69"/>
  <c r="H26" i="69"/>
  <c r="H27" i="69"/>
  <c r="O27" i="69"/>
  <c r="G17" i="66"/>
  <c r="G16" i="66"/>
  <c r="D6" i="66"/>
  <c r="D41" i="62"/>
  <c r="D21" i="60"/>
  <c r="G38" i="62"/>
  <c r="G39" i="62"/>
  <c r="G40" i="62"/>
  <c r="G37" i="62"/>
  <c r="E19" i="66"/>
  <c r="D20" i="60"/>
  <c r="G20" i="60"/>
  <c r="G51" i="69"/>
  <c r="L49" i="71" s="1"/>
  <c r="D13" i="60"/>
  <c r="E51" i="69" s="1"/>
  <c r="G103" i="69"/>
  <c r="G12" i="60"/>
  <c r="G13" i="59"/>
  <c r="G12" i="59"/>
  <c r="G21" i="59"/>
  <c r="D21" i="59"/>
  <c r="G36" i="62"/>
  <c r="H87" i="69" l="1"/>
  <c r="E50" i="69"/>
  <c r="F8" i="66"/>
  <c r="H25" i="71"/>
  <c r="M24" i="71"/>
  <c r="L23" i="71"/>
  <c r="M25" i="71"/>
  <c r="H103" i="69"/>
  <c r="F18" i="66"/>
  <c r="L48" i="71"/>
  <c r="W37" i="71" s="1"/>
  <c r="W34" i="71"/>
  <c r="M34" i="71"/>
  <c r="M52" i="71" s="1"/>
  <c r="L52" i="71"/>
  <c r="L97" i="71" s="1"/>
  <c r="H24" i="71"/>
  <c r="G23" i="71"/>
  <c r="C8" i="66"/>
  <c r="C102" i="69"/>
  <c r="C106" i="69" s="1"/>
  <c r="E105" i="69"/>
  <c r="E78" i="69"/>
  <c r="E25" i="69"/>
  <c r="D76" i="69"/>
  <c r="E77" i="69"/>
  <c r="G102" i="69"/>
  <c r="H102" i="69" s="1"/>
  <c r="G76" i="69"/>
  <c r="H77" i="69"/>
  <c r="O29" i="69"/>
  <c r="P27" i="69" s="1"/>
  <c r="G50" i="69"/>
  <c r="O51" i="69"/>
  <c r="H51" i="69"/>
  <c r="H25" i="69"/>
  <c r="G29" i="69"/>
  <c r="D18" i="66"/>
  <c r="G41" i="62"/>
  <c r="G15" i="66"/>
  <c r="G5" i="66"/>
  <c r="G13" i="60"/>
  <c r="G21" i="60"/>
  <c r="W38" i="71" l="1"/>
  <c r="AE34" i="71" s="1"/>
  <c r="W12" i="71"/>
  <c r="M23" i="71"/>
  <c r="M27" i="71" s="1"/>
  <c r="L27" i="71"/>
  <c r="L85" i="71"/>
  <c r="L83" i="71"/>
  <c r="L93" i="71"/>
  <c r="L92" i="71" s="1"/>
  <c r="L86" i="71"/>
  <c r="L91" i="71"/>
  <c r="L84" i="71"/>
  <c r="L90" i="71"/>
  <c r="L89" i="71"/>
  <c r="L98" i="71"/>
  <c r="L87" i="71"/>
  <c r="L99" i="71"/>
  <c r="S12" i="71"/>
  <c r="H23" i="71"/>
  <c r="E102" i="69"/>
  <c r="E76" i="69"/>
  <c r="G106" i="69"/>
  <c r="U12" i="69"/>
  <c r="U15" i="69"/>
  <c r="U20" i="69"/>
  <c r="U22" i="69"/>
  <c r="U14" i="69"/>
  <c r="U19" i="69"/>
  <c r="U18" i="69"/>
  <c r="U16" i="69"/>
  <c r="U13" i="69"/>
  <c r="H29" i="69"/>
  <c r="U24" i="69"/>
  <c r="U23" i="69"/>
  <c r="H76" i="69"/>
  <c r="G80" i="69"/>
  <c r="P21" i="69"/>
  <c r="P18" i="69"/>
  <c r="P13" i="69"/>
  <c r="P14" i="69"/>
  <c r="P12" i="69"/>
  <c r="P15" i="69"/>
  <c r="P19" i="69"/>
  <c r="P29" i="69"/>
  <c r="P22" i="69"/>
  <c r="P20" i="69"/>
  <c r="P16" i="69"/>
  <c r="O55" i="69"/>
  <c r="P26" i="69"/>
  <c r="G54" i="69"/>
  <c r="H50" i="69"/>
  <c r="B19" i="66"/>
  <c r="D8" i="66"/>
  <c r="AE37" i="71" l="1"/>
  <c r="H106" i="69"/>
  <c r="M29" i="71"/>
  <c r="L96" i="71"/>
  <c r="L88" i="71"/>
  <c r="L59" i="71"/>
  <c r="L66" i="71"/>
  <c r="L69" i="71"/>
  <c r="L68" i="71" s="1"/>
  <c r="L60" i="71"/>
  <c r="L63" i="71"/>
  <c r="L65" i="71"/>
  <c r="L62" i="71"/>
  <c r="L67" i="71"/>
  <c r="L61" i="71"/>
  <c r="L73" i="71"/>
  <c r="L74" i="71"/>
  <c r="W13" i="71"/>
  <c r="AE12" i="71" s="1"/>
  <c r="AE38" i="71"/>
  <c r="AE36" i="71"/>
  <c r="AE35" i="71"/>
  <c r="L82" i="71"/>
  <c r="P62" i="69"/>
  <c r="P70" i="69"/>
  <c r="P64" i="69"/>
  <c r="P68" i="69"/>
  <c r="P74" i="69"/>
  <c r="P79" i="69"/>
  <c r="P77" i="69"/>
  <c r="P69" i="69"/>
  <c r="P71" i="69"/>
  <c r="P63" i="69"/>
  <c r="P78" i="69"/>
  <c r="P75" i="69"/>
  <c r="P66" i="69"/>
  <c r="P65" i="69"/>
  <c r="P73" i="69"/>
  <c r="N78" i="69"/>
  <c r="N69" i="69"/>
  <c r="N73" i="69"/>
  <c r="N64" i="69"/>
  <c r="N63" i="69"/>
  <c r="N62" i="69"/>
  <c r="N66" i="69"/>
  <c r="N70" i="69"/>
  <c r="N79" i="69"/>
  <c r="H80" i="69"/>
  <c r="N71" i="69"/>
  <c r="N68" i="69"/>
  <c r="N75" i="69"/>
  <c r="N74" i="69"/>
  <c r="N65" i="69"/>
  <c r="N77" i="69"/>
  <c r="P40" i="69"/>
  <c r="P44" i="69"/>
  <c r="P43" i="69"/>
  <c r="P38" i="69"/>
  <c r="P55" i="69"/>
  <c r="P37" i="69"/>
  <c r="P41" i="69"/>
  <c r="P39" i="69"/>
  <c r="P47" i="69"/>
  <c r="P45" i="69"/>
  <c r="P53" i="69"/>
  <c r="P52" i="69"/>
  <c r="U40" i="69"/>
  <c r="U45" i="69"/>
  <c r="U43" i="69"/>
  <c r="U47" i="69"/>
  <c r="U38" i="69"/>
  <c r="H54" i="69"/>
  <c r="U44" i="69"/>
  <c r="U41" i="69"/>
  <c r="U48" i="69"/>
  <c r="U39" i="69"/>
  <c r="U52" i="69"/>
  <c r="U49" i="69"/>
  <c r="U51" i="69"/>
  <c r="P51" i="69"/>
  <c r="F19" i="66"/>
  <c r="G18" i="66"/>
  <c r="G8" i="66"/>
  <c r="F9" i="66"/>
  <c r="H8" i="66" s="1"/>
  <c r="L100" i="71" l="1"/>
  <c r="L64" i="71"/>
  <c r="AE10" i="71"/>
  <c r="AE9" i="71"/>
  <c r="AE11" i="71"/>
  <c r="AE13" i="71"/>
  <c r="L72" i="71"/>
  <c r="L58" i="71"/>
  <c r="H18" i="66"/>
  <c r="H15" i="66"/>
  <c r="H16" i="66"/>
  <c r="G19" i="66"/>
  <c r="H17" i="66"/>
  <c r="H19" i="66"/>
  <c r="H5" i="66"/>
  <c r="H9" i="66"/>
  <c r="H7" i="66"/>
  <c r="H6" i="66"/>
  <c r="G9" i="66"/>
  <c r="L76" i="71" l="1"/>
  <c r="D13" i="62"/>
  <c r="D38" i="69"/>
  <c r="D12" i="62"/>
  <c r="D13" i="69"/>
  <c r="E13" i="69" l="1"/>
  <c r="G11" i="71"/>
  <c r="D89" i="69"/>
  <c r="C15" i="66" s="1"/>
  <c r="G36" i="71"/>
  <c r="D36" i="69"/>
  <c r="D87" i="69"/>
  <c r="E89" i="69"/>
  <c r="M38" i="69"/>
  <c r="E38" i="69"/>
  <c r="M13" i="69"/>
  <c r="D11" i="69"/>
  <c r="D63" i="69"/>
  <c r="C5" i="66" s="1"/>
  <c r="D54" i="69"/>
  <c r="E54" i="69" l="1"/>
  <c r="E36" i="69"/>
  <c r="D5" i="66"/>
  <c r="C9" i="66"/>
  <c r="D9" i="66" s="1"/>
  <c r="H36" i="71"/>
  <c r="G34" i="71"/>
  <c r="H11" i="71"/>
  <c r="G9" i="71"/>
  <c r="C19" i="66"/>
  <c r="D19" i="66" s="1"/>
  <c r="D15" i="66"/>
  <c r="M29" i="69"/>
  <c r="N13" i="69" s="1"/>
  <c r="E63" i="69"/>
  <c r="D61" i="69"/>
  <c r="E11" i="69"/>
  <c r="D29" i="69"/>
  <c r="M55" i="69"/>
  <c r="D106" i="69"/>
  <c r="E87" i="69"/>
  <c r="E29" i="69" l="1"/>
  <c r="S9" i="71"/>
  <c r="H9" i="71"/>
  <c r="G27" i="71"/>
  <c r="S34" i="71"/>
  <c r="H34" i="71"/>
  <c r="H52" i="71" s="1"/>
  <c r="G52" i="71"/>
  <c r="D80" i="69"/>
  <c r="E61" i="69"/>
  <c r="N55" i="69"/>
  <c r="N53" i="69"/>
  <c r="N40" i="69"/>
  <c r="N52" i="69"/>
  <c r="N39" i="69"/>
  <c r="N45" i="69"/>
  <c r="N44" i="69"/>
  <c r="N51" i="69"/>
  <c r="N43" i="69"/>
  <c r="N47" i="69"/>
  <c r="N37" i="69"/>
  <c r="N41" i="69"/>
  <c r="O77" i="69"/>
  <c r="O75" i="69"/>
  <c r="O71" i="69"/>
  <c r="O65" i="69"/>
  <c r="O68" i="69"/>
  <c r="E106" i="69"/>
  <c r="O73" i="69"/>
  <c r="O64" i="69"/>
  <c r="O69" i="69"/>
  <c r="O74" i="69"/>
  <c r="O62" i="69"/>
  <c r="O66" i="69"/>
  <c r="O70" i="69"/>
  <c r="O78" i="69"/>
  <c r="O79" i="69"/>
  <c r="O63" i="69"/>
  <c r="N38" i="69"/>
  <c r="N19" i="69"/>
  <c r="N14" i="69"/>
  <c r="N27" i="69"/>
  <c r="N15" i="69"/>
  <c r="N26" i="69"/>
  <c r="N12" i="69"/>
  <c r="N18" i="69"/>
  <c r="N16" i="69"/>
  <c r="N22" i="69"/>
  <c r="N29" i="69"/>
  <c r="N20" i="69"/>
  <c r="H29" i="71" l="1"/>
  <c r="G86" i="71"/>
  <c r="G83" i="71"/>
  <c r="G85" i="71"/>
  <c r="G87" i="71"/>
  <c r="G89" i="71"/>
  <c r="G93" i="71"/>
  <c r="G92" i="71" s="1"/>
  <c r="G91" i="71"/>
  <c r="G90" i="71"/>
  <c r="G98" i="71"/>
  <c r="G97" i="71"/>
  <c r="G99" i="71"/>
  <c r="G84" i="71"/>
  <c r="S38" i="71"/>
  <c r="AA34" i="71" s="1"/>
  <c r="G59" i="71"/>
  <c r="G63" i="71"/>
  <c r="G65" i="71"/>
  <c r="G62" i="71"/>
  <c r="G61" i="71"/>
  <c r="G69" i="71"/>
  <c r="G68" i="71" s="1"/>
  <c r="G67" i="71"/>
  <c r="G66" i="71"/>
  <c r="G73" i="71"/>
  <c r="G74" i="71"/>
  <c r="G60" i="71"/>
  <c r="H27" i="71"/>
  <c r="S13" i="71"/>
  <c r="AA9" i="71" s="1"/>
  <c r="M68" i="69"/>
  <c r="M71" i="69"/>
  <c r="M73" i="69"/>
  <c r="M75" i="69"/>
  <c r="M62" i="69"/>
  <c r="M70" i="69"/>
  <c r="M79" i="69"/>
  <c r="E80" i="69"/>
  <c r="M65" i="69"/>
  <c r="M66" i="69"/>
  <c r="M77" i="69"/>
  <c r="M74" i="69"/>
  <c r="M64" i="69"/>
  <c r="M78" i="69"/>
  <c r="M69" i="69"/>
  <c r="M63" i="69"/>
  <c r="G72" i="71" l="1"/>
  <c r="G58" i="71"/>
  <c r="G96" i="71"/>
  <c r="AA36" i="71"/>
  <c r="AA38" i="71"/>
  <c r="AA35" i="71"/>
  <c r="AA37" i="71"/>
  <c r="G88" i="71"/>
  <c r="AA11" i="71"/>
  <c r="AA13" i="71"/>
  <c r="AA10" i="71"/>
  <c r="AA12" i="71"/>
  <c r="G82" i="71"/>
  <c r="G64" i="71"/>
  <c r="G100" i="71" l="1"/>
  <c r="G76" i="71"/>
</calcChain>
</file>

<file path=xl/sharedStrings.xml><?xml version="1.0" encoding="utf-8"?>
<sst xmlns="http://schemas.openxmlformats.org/spreadsheetml/2006/main" count="4130" uniqueCount="767">
  <si>
    <t xml:space="preserve">Submitted by: </t>
  </si>
  <si>
    <t>1375 Walnut Street, Suite 100</t>
  </si>
  <si>
    <t>Boulder, CO 80302</t>
  </si>
  <si>
    <t>Tel: +1.303.728.2500</t>
  </si>
  <si>
    <t>Reference No.: 185775</t>
  </si>
  <si>
    <t>Program Tables and Figures</t>
  </si>
  <si>
    <t>PY2018 Overall Results</t>
  </si>
  <si>
    <t>PY2017 Overall Results</t>
  </si>
  <si>
    <t>PY2016 Overall Results</t>
  </si>
  <si>
    <t>Business EER - Standard</t>
  </si>
  <si>
    <t>Business EER - Custom</t>
  </si>
  <si>
    <t>Block Bidding</t>
  </si>
  <si>
    <t>Business EER - Strategic Energy Management</t>
  </si>
  <si>
    <t>Small Business Lighting</t>
  </si>
  <si>
    <t>Whole House Efficiency</t>
  </si>
  <si>
    <t>Income-Eligible Multi-Family</t>
  </si>
  <si>
    <t>Home Lighting Rebate</t>
  </si>
  <si>
    <t>Home Energy Report</t>
  </si>
  <si>
    <t>Online Energy Analyzer</t>
  </si>
  <si>
    <t>Residential Programmable Thermostat</t>
  </si>
  <si>
    <t>Business Programmable Thermostat</t>
  </si>
  <si>
    <t>Demand Response Incentive</t>
  </si>
  <si>
    <t>Energy Savings at the Customer Meter – Program to Date</t>
  </si>
  <si>
    <t>Sector</t>
  </si>
  <si>
    <t>Gross</t>
  </si>
  <si>
    <t>Net</t>
  </si>
  <si>
    <t>Reported Savings (kWh)</t>
  </si>
  <si>
    <t>Verified Savings (kWh)</t>
  </si>
  <si>
    <t>Realization Rate (%)</t>
  </si>
  <si>
    <t>MEEIA 3-Year Target (kWh)</t>
  </si>
  <si>
    <t>% of MEEIA Target Achieved</t>
  </si>
  <si>
    <t>% of MEEIA Target</t>
  </si>
  <si>
    <t>Commercial EE Programs</t>
  </si>
  <si>
    <t>Residential EE Programs</t>
  </si>
  <si>
    <t>Educational Programs</t>
  </si>
  <si>
    <t>DR Programs</t>
  </si>
  <si>
    <t>GMO TOTAL</t>
  </si>
  <si>
    <t>Demand Savings at the Customer Meter – Program to Date</t>
  </si>
  <si>
    <t>Reported Savings (kW)</t>
  </si>
  <si>
    <t>Verified Savings (kW)</t>
  </si>
  <si>
    <t>MEEIA 3-Year Target (kW)</t>
  </si>
  <si>
    <t>Overall Portfolio: Data Tables</t>
  </si>
  <si>
    <t>Overall Program: Figures</t>
  </si>
  <si>
    <t>Energy Savings at the Customer Meter – PY2019</t>
  </si>
  <si>
    <t>Distribution of Gross  Energy Savings by Program (PY2019)</t>
  </si>
  <si>
    <t>Distribution of Net Energy Savings by Program (PY2019)</t>
  </si>
  <si>
    <t>Program</t>
  </si>
  <si>
    <t>Verified Gross Savings (kWh)</t>
  </si>
  <si>
    <t>% of Verified Gross Savings (kWh)</t>
  </si>
  <si>
    <t>Verified Net Savings (kWh)</t>
  </si>
  <si>
    <t>% Verified Net Savings (kWh)</t>
  </si>
  <si>
    <t>Commercial EE Programs Subtotal</t>
  </si>
  <si>
    <t>Bus. EER - Standard</t>
  </si>
  <si>
    <t>Strategic Energy Management</t>
  </si>
  <si>
    <t>N/A</t>
  </si>
  <si>
    <t>SEM</t>
  </si>
  <si>
    <t>Small Bus. Lighting</t>
  </si>
  <si>
    <t>Residential EE Programs Subtotal</t>
  </si>
  <si>
    <t>WHE</t>
  </si>
  <si>
    <t>Income-Eligible Multifamily</t>
  </si>
  <si>
    <t>IEMF</t>
  </si>
  <si>
    <t xml:space="preserve">Home Lighting Rebate </t>
  </si>
  <si>
    <t>HLR</t>
  </si>
  <si>
    <t>Educational Programs Subtotal</t>
  </si>
  <si>
    <t>HER</t>
  </si>
  <si>
    <t xml:space="preserve">Home Online Energy Audit </t>
  </si>
  <si>
    <t>Educational programs are not part of MEEIA Targets for Energy or Demand Savings</t>
  </si>
  <si>
    <t xml:space="preserve">Business Online Energy Audit </t>
  </si>
  <si>
    <t>DR Programs Subtotal</t>
  </si>
  <si>
    <t>Business PT</t>
  </si>
  <si>
    <t>Residential PT</t>
  </si>
  <si>
    <t>The Demand Response Incentive Program did not claim any energy savings.</t>
  </si>
  <si>
    <t>DRI</t>
  </si>
  <si>
    <t>Note: Gross realization rates are the ratio of verified gross savings to reported gross savings and indicates the accuracy of deemed savings tracked by GMO.</t>
  </si>
  <si>
    <t>Coincident Demand Savings at the Customer Meter – PY2019</t>
  </si>
  <si>
    <t>Distribution of Demand Savings by Program (PY2019)</t>
  </si>
  <si>
    <t>Distribution of Net Demand Savings by Program (PY2019)</t>
  </si>
  <si>
    <t>Verified Gross Savings (kW)</t>
  </si>
  <si>
    <t>% of Verified Gross Savings (kW)</t>
  </si>
  <si>
    <t>Verified Net Savings (kW)</t>
  </si>
  <si>
    <t>% Verified Net Savings (kW)</t>
  </si>
  <si>
    <t>Bus. EER - Custom</t>
  </si>
  <si>
    <t>Distribution of Gross  Energy Savings by Program (Program to Date)</t>
  </si>
  <si>
    <t>Distribution of Net Energy Savings by Program (Program to Date)</t>
  </si>
  <si>
    <t>Percent of Verified Gross Savings (kWh)</t>
  </si>
  <si>
    <t>Percent Verified Net Savings (kWh)</t>
  </si>
  <si>
    <t>Percent of Verified Gross Savings (kW)</t>
  </si>
  <si>
    <t>Percent Verified Net Savings (kW)</t>
  </si>
  <si>
    <t xml:space="preserve">Income-Eligible Weatherization </t>
  </si>
  <si>
    <t>IEWx</t>
  </si>
  <si>
    <t>Home OEA</t>
  </si>
  <si>
    <t>Business OEA</t>
  </si>
  <si>
    <t>Coincident Demand Savings at the Customer Meter – Program to Date</t>
  </si>
  <si>
    <t>Distribution of Gross Demand Savings by Program (Program to Date)</t>
  </si>
  <si>
    <t>Distribution of Net Demand Savings by Program (Program to Date)</t>
  </si>
  <si>
    <t>NTG Components by Program</t>
  </si>
  <si>
    <t>Program Name*</t>
  </si>
  <si>
    <t>Free Ridership</t>
  </si>
  <si>
    <t>Participant Spillover</t>
  </si>
  <si>
    <t>Non-Participant Spillover</t>
  </si>
  <si>
    <t>NTGR</t>
  </si>
  <si>
    <t>Deemed 1.0</t>
  </si>
  <si>
    <t>N/A - Savings not claimed in PY2019</t>
  </si>
  <si>
    <t>Portfolio Level NTG (Energy/Demand)</t>
  </si>
  <si>
    <t>90% / 95%*</t>
  </si>
  <si>
    <t>Note: *A portfolio level NTG of 95% for demand and 92% for energy was calculated by dividing the verified net savings by the verified gross savings</t>
  </si>
  <si>
    <t>Benefit-Cost Ratios by Program and Cost Test – PY2016</t>
  </si>
  <si>
    <t>Total Resource Cost Test</t>
  </si>
  <si>
    <t>Societal Cost Test</t>
  </si>
  <si>
    <t>Utility Cost Test</t>
  </si>
  <si>
    <t>Participant Cost Test</t>
  </si>
  <si>
    <t>Rate Impact Measure Test</t>
  </si>
  <si>
    <t>GMO</t>
  </si>
  <si>
    <t>Income-Eligible Weatherization</t>
  </si>
  <si>
    <t>INF*</t>
  </si>
  <si>
    <t>Home Lighting Rebate***</t>
  </si>
  <si>
    <t>*Ratios are infinite because there are positive benefits and no participant costs.</t>
  </si>
  <si>
    <t>*** Includes the commercial segment of HLR in total</t>
  </si>
  <si>
    <t>Benefit-Cost Ratios by Program Groups and Cost Test – PY2016</t>
  </si>
  <si>
    <t>Portfolio</t>
  </si>
  <si>
    <t>EE Programs*</t>
  </si>
  <si>
    <t>     Residential EE Programs</t>
  </si>
  <si>
    <t>     C&amp;I EE Programs</t>
  </si>
  <si>
    <t>*Inclusive of administrative costs for educational program costs, market research, software development, and EM&amp;V.</t>
  </si>
  <si>
    <t>Benefit-Cost Ratios by Program and Cost Test – PY2017</t>
  </si>
  <si>
    <t>Benefit-Cost Ratios by Program Groups and Cost Test – PY 2017</t>
  </si>
  <si>
    <t>Benefit-Cost Ratios by Program and Cost Test – PY2018</t>
  </si>
  <si>
    <t>Benefit-Cost Ratios by Program Groups and Cost Test – PY 2018</t>
  </si>
  <si>
    <t>Benefit-Cost Ratios by Program and Cost Test – Program to Date</t>
  </si>
  <si>
    <t>*** Includes all components of HLR which covers both residential and commercial cross sector sales</t>
  </si>
  <si>
    <t>Benefit-Cost Ratios by Program Groups and Cost Test – Program to Date</t>
  </si>
  <si>
    <t>**Includes only DR programs, inclusive of administrative costs for educational program costs, market research, software development, and EM&amp;V.</t>
  </si>
  <si>
    <t>***Ratios are infinite because there are positive benefits and no participant costs.</t>
  </si>
  <si>
    <t>Program Administrative Costs - PY2016</t>
  </si>
  <si>
    <t>Rebate Costs</t>
  </si>
  <si>
    <t>Direct Program Admin Costs**</t>
  </si>
  <si>
    <t>Indirect Program Admin Costs</t>
  </si>
  <si>
    <t>Total Costs</t>
  </si>
  <si>
    <t>Benefits from Energy Savings</t>
  </si>
  <si>
    <t>Benefits from Demand Savings</t>
  </si>
  <si>
    <t>Total Benefits</t>
  </si>
  <si>
    <t>Total Net Benefits</t>
  </si>
  <si>
    <t>BUSINESS EER - Custom</t>
  </si>
  <si>
    <t>*</t>
  </si>
  <si>
    <t>BUSINESS EER - Standard</t>
  </si>
  <si>
    <t>Online Home Energy Audit</t>
  </si>
  <si>
    <t>Online Business Energy Audit</t>
  </si>
  <si>
    <t>Portfolio Total</t>
  </si>
  <si>
    <t>** Portfolio Total Direct Program Admin Costs include a Portfolio cost of $1644.69 which represents costs that are not allocated to a specific program.</t>
  </si>
  <si>
    <t>Program Administrative Costs - PY2017</t>
  </si>
  <si>
    <t>Benefits from Energy and Demand Savings***</t>
  </si>
  <si>
    <t>***DSMore energy and demand benefit exported results given summed.</t>
  </si>
  <si>
    <t>Program Administrative Costs - PY2018</t>
  </si>
  <si>
    <t>**Research and Pilot spending not included for program only spending phase consistency.</t>
  </si>
  <si>
    <t>Program Administrative Costs - Program to Date</t>
  </si>
  <si>
    <t>Energy Savings at the Customer Meter – PY2018</t>
  </si>
  <si>
    <t>Distribution of Gross  Energy Savings by Program (PY2018)</t>
  </si>
  <si>
    <t>Distribution of Net Energy Savings by Program (PY2018)</t>
  </si>
  <si>
    <t>Coincident Demand Savings at the Customer Meter – PY2018</t>
  </si>
  <si>
    <t>Distribution of Demand Savings by Program (PY2018)</t>
  </si>
  <si>
    <t>Distribution of Net Demand Savings by Program (PY2018)</t>
  </si>
  <si>
    <t>Projects Originating from the Business EER - Custom Program</t>
  </si>
  <si>
    <t>N/A - Savings not claimed in PY2018</t>
  </si>
  <si>
    <t>Energy Savings at the Customer Meter – PY2017</t>
  </si>
  <si>
    <t>Distribution of Gross  Energy Savings by Program (PY2017)</t>
  </si>
  <si>
    <t>Distribution of Net Energy Savings by Program (PY2017)</t>
  </si>
  <si>
    <t>Coincident Demand Savings at the Customer Meter – PY2017</t>
  </si>
  <si>
    <t>Distribution of Demand Savings by Program (PY2017)</t>
  </si>
  <si>
    <t>Distribution of Net Demand Savings by Program (PY2017)</t>
  </si>
  <si>
    <t>Distribution of Demand Savings by Program (Program to Date)</t>
  </si>
  <si>
    <t>Deemed 1.0 pending future research</t>
  </si>
  <si>
    <t>N/A - Savings not claimed in PY2017</t>
  </si>
  <si>
    <t>Portfolio Level NTG</t>
  </si>
  <si>
    <t>95% / 92%*</t>
  </si>
  <si>
    <t>Income-Eligible Home Energy Report</t>
  </si>
  <si>
    <t>Energy Savings at the Customer Meter – PY2016</t>
  </si>
  <si>
    <t>Distribution of Gross  Energy Savings by Program (PY2016)</t>
  </si>
  <si>
    <t>Distribution of Net Energy Savings by Program (PY2016)</t>
  </si>
  <si>
    <t>--</t>
  </si>
  <si>
    <t>Coincident Demand Savings at the Customer Meter – PY2016</t>
  </si>
  <si>
    <t>Distribution of Demand Savings by Program (PY2016)</t>
  </si>
  <si>
    <t>Distribution of Net Demand Savings by Program (PY2016)</t>
  </si>
  <si>
    <t>BusEER - Custom</t>
  </si>
  <si>
    <t>BusEER - Standard</t>
  </si>
  <si>
    <t>N/A - Savings not claimed in PY2016</t>
  </si>
  <si>
    <t>1.0 based on analysis approach generating net results</t>
  </si>
  <si>
    <t>Benefit-Cost Ratios by Program and Cost Test – PY2016-PY2018</t>
  </si>
  <si>
    <t>Business Energy Efficiency Rebate - Standard: Data Tables</t>
  </si>
  <si>
    <t>Business Energy Efficiency Rebate - Standard: Figures</t>
  </si>
  <si>
    <t>Executive Summary</t>
  </si>
  <si>
    <t>Energy at the Customer Meter: PY2019 Savings Summary</t>
  </si>
  <si>
    <t>Program Savings Summary - PY2019</t>
  </si>
  <si>
    <t>Reported Savings</t>
  </si>
  <si>
    <t>Verified Savings</t>
  </si>
  <si>
    <t>Realization Rate</t>
  </si>
  <si>
    <t>MEEIA 3-Year Target</t>
  </si>
  <si>
    <t>Energy at Customer Meter (kWh)</t>
  </si>
  <si>
    <t>Coinc Demand at Customer Meter (kW)</t>
  </si>
  <si>
    <t>Program Savings Summary - Program to Date</t>
  </si>
  <si>
    <t>Coincident Demand at Customer Meter: PY2019 Savings Summary</t>
  </si>
  <si>
    <t>Net to Gross Component Summary</t>
  </si>
  <si>
    <t xml:space="preserve">Note: The NTG ratio is rounded to the nearest 100th. </t>
  </si>
  <si>
    <t>Savings by Measure Type</t>
  </si>
  <si>
    <t>Measure Type</t>
  </si>
  <si>
    <t>Total Number of Projects</t>
  </si>
  <si>
    <t>Reported Energy Savings (kWh)</t>
  </si>
  <si>
    <t>% of Total</t>
  </si>
  <si>
    <t>Verified Energy Savings (kWh)</t>
  </si>
  <si>
    <t>Reported Demand Savings (kW)</t>
  </si>
  <si>
    <t>Verified Demand Savings (kW)</t>
  </si>
  <si>
    <t>HVAC</t>
  </si>
  <si>
    <t>Lighting</t>
  </si>
  <si>
    <t>Hot Water</t>
  </si>
  <si>
    <t>Pumps/Fans</t>
  </si>
  <si>
    <t>Refrigeration</t>
  </si>
  <si>
    <t>Total</t>
  </si>
  <si>
    <t>Additional Detail</t>
  </si>
  <si>
    <t>Verified Inputs for Lighting Projects</t>
  </si>
  <si>
    <t>Total Number of Loggers Installed</t>
  </si>
  <si>
    <t>Building Type</t>
  </si>
  <si>
    <t>Waste Heat Factor (Energy)</t>
  </si>
  <si>
    <t>Waste Heat Factor (Demand)</t>
  </si>
  <si>
    <t>Revised Coincident Factor (CF)</t>
  </si>
  <si>
    <t>Revised Hours of Use (HOU)</t>
  </si>
  <si>
    <t>Industrial</t>
  </si>
  <si>
    <t>Office</t>
  </si>
  <si>
    <t>Other</t>
  </si>
  <si>
    <t>Retail</t>
  </si>
  <si>
    <t>School</t>
  </si>
  <si>
    <t>Warehouse</t>
  </si>
  <si>
    <t>Exterior</t>
  </si>
  <si>
    <t>Final NTG Component Results - C&amp;I Standard Rebate Program</t>
  </si>
  <si>
    <t>Survey Type</t>
  </si>
  <si>
    <t>Respondents</t>
  </si>
  <si>
    <t>Number of Respondents</t>
  </si>
  <si>
    <t>Reporting Year (PY)</t>
  </si>
  <si>
    <t xml:space="preserve">Free Ridership </t>
  </si>
  <si>
    <t xml:space="preserve">Non-Participant Spillover </t>
  </si>
  <si>
    <t>Participant Web Survey</t>
  </si>
  <si>
    <t>PY2016 Participating End-Use Customers</t>
  </si>
  <si>
    <t>Trade Ally Web Survey</t>
  </si>
  <si>
    <t>Participating Trade Allies</t>
  </si>
  <si>
    <t>Measures with 2% or more program level savings and their effect on Program Level Realization Rate</t>
  </si>
  <si>
    <t>PY2019 Percentage of Verified Energy Savings by End-Use</t>
  </si>
  <si>
    <t>PY2019 Percentage of Verified Demand Savings by End-Use</t>
  </si>
  <si>
    <t>Measure name</t>
  </si>
  <si>
    <t>Primary Key</t>
  </si>
  <si>
    <t>Energy Realization Rate (%)</t>
  </si>
  <si>
    <t>Demand Realization Rate (%)</t>
  </si>
  <si>
    <t>Percentage of Reported savings kWh (%)</t>
  </si>
  <si>
    <t>Percentage of Reported savings kW (%)</t>
  </si>
  <si>
    <t>Effect on Energy Realization Rate</t>
  </si>
  <si>
    <t>Effect on Demand Realization Rate</t>
  </si>
  <si>
    <t>Effect on Demand RR</t>
  </si>
  <si>
    <t>Percentage of Verified savings kWh (%)</t>
  </si>
  <si>
    <t>Percentage of Verified savings kW (%)</t>
  </si>
  <si>
    <t>LED Low/High Bay Fixture replacing 301W‐450W fixture</t>
  </si>
  <si>
    <t>Remove 4ft Lamp from T8 or T12 system</t>
  </si>
  <si>
    <t>Other Measures</t>
  </si>
  <si>
    <t>TOTAL</t>
  </si>
  <si>
    <t>Savings by Building Type</t>
  </si>
  <si>
    <t>PY2019 Percentage of Verified Energy Savings by Building Type</t>
  </si>
  <si>
    <t>PY2019 Percentage of Verified Demand Savings by Building Type</t>
  </si>
  <si>
    <t>Energy Realization Rate</t>
  </si>
  <si>
    <t>% of Verified Total kWh</t>
  </si>
  <si>
    <t>Demand Realization Rate</t>
  </si>
  <si>
    <t>% of Verified Total kW</t>
  </si>
  <si>
    <t>Parking Garage*</t>
  </si>
  <si>
    <t>*Lighting measures installed in parking garages were separated out from other projects since the waste heat factor for garages are 1.0, the coincidence factor is 1.0, and the HOU is assumed to be 8760</t>
  </si>
  <si>
    <t>Business Energy Efficiency Rebate - Custom: Data Tables</t>
  </si>
  <si>
    <t>Business Energy Efficiency Rebate - Custom: Figures</t>
  </si>
  <si>
    <t>Program Savings Summary - PY 2019</t>
  </si>
  <si>
    <t>Energy at the Customer Meter: Program Savings Summary</t>
  </si>
  <si>
    <t>Coincident Demand at Customer Meter: Program Savings Summary</t>
  </si>
  <si>
    <t>% of Total Verified Energy (%)</t>
  </si>
  <si>
    <t>% of Total Verified Demand (%)</t>
  </si>
  <si>
    <t>Percent of Verified kWh Savings by Measure Type: PY 2018</t>
  </si>
  <si>
    <t xml:space="preserve">End-of-Year Population and Sample Sizes </t>
  </si>
  <si>
    <t>Stratum</t>
  </si>
  <si>
    <t>Reported Peak Demand Savings (kW)</t>
  </si>
  <si>
    <t>Projects in Sample</t>
  </si>
  <si>
    <t>Certainty</t>
  </si>
  <si>
    <t>Note: Large projects account for at least 75% of total energy savings while total energy savings of all small projects are no more than 25%.</t>
  </si>
  <si>
    <t>Energy Impacts at the Customer Meter for Sampled Projects</t>
  </si>
  <si>
    <t>Total Reported Energy Savings in Sample (kWh)</t>
  </si>
  <si>
    <t>Total Verified Energy Savings in Sample (kWh)</t>
  </si>
  <si>
    <t>Energy RR</t>
  </si>
  <si>
    <t>Relative Precision at 90% Confidence (one-tailed)</t>
  </si>
  <si>
    <t>Percent of Verified kW Savings by Measure Type: PY 2018</t>
  </si>
  <si>
    <t>Coincident Demand Impacts at Customer Meter for Sampled Projects</t>
  </si>
  <si>
    <t>Total Reported Coincident Demand Savings (kW)</t>
  </si>
  <si>
    <t>Total Verified Coincident Demand Savings (kW)</t>
  </si>
  <si>
    <t>Coincident Demand RR</t>
  </si>
  <si>
    <t xml:space="preserve">Project-Level Energy and Demand Savings and RRs </t>
  </si>
  <si>
    <t>Project Type</t>
  </si>
  <si>
    <t>Reported kWh</t>
  </si>
  <si>
    <t>Verified kWh</t>
  </si>
  <si>
    <t>Realization Rate (kWh)</t>
  </si>
  <si>
    <t>Reported kW</t>
  </si>
  <si>
    <t>Verified kW</t>
  </si>
  <si>
    <t>Realization Rate (kW)</t>
  </si>
  <si>
    <t>Project-Level Results for Sampled Projects</t>
  </si>
  <si>
    <t>Nav. Site ID</t>
  </si>
  <si>
    <t>Energy RR (%)</t>
  </si>
  <si>
    <t>Effect on Energy RR (%)</t>
  </si>
  <si>
    <t>Demand RR (%)</t>
  </si>
  <si>
    <t>Effect on Demand RR (%)</t>
  </si>
  <si>
    <t>Reason for Discrepancy</t>
  </si>
  <si>
    <t>Participant Satisfaction with Custom Program (on a scale of 1 through 5, 1 being the lowest, 5 being the highest)</t>
  </si>
  <si>
    <t>Program Component</t>
  </si>
  <si>
    <t>Average Satisfaction (1-5)</t>
  </si>
  <si>
    <t>Amount of rebate</t>
  </si>
  <si>
    <t>Time it took to receive the rebate</t>
  </si>
  <si>
    <t>Program communications about eligibility requirements and application process</t>
  </si>
  <si>
    <t>Requirements to participate in program</t>
  </si>
  <si>
    <t>Application process</t>
  </si>
  <si>
    <t>Pre-approval application process</t>
  </si>
  <si>
    <t>Final approval application process</t>
  </si>
  <si>
    <t>The Program Representative</t>
  </si>
  <si>
    <t>Your installation contractor</t>
  </si>
  <si>
    <t>Overall satisfaction with the program</t>
  </si>
  <si>
    <t>Easiness to complete Business Energy Efficiency Rebates Custom project
 pre-approval application (on a scale of 1 through 5, 1 being "not at all easy", 5 being "extremely easy")</t>
  </si>
  <si>
    <t>Pre-approval application</t>
  </si>
  <si>
    <t>Trade Ally Satisfaction with Custom Program (on a scale of 1 through 5, 1 being the lowest, 5 being the highest)</t>
  </si>
  <si>
    <t>Marketing materials provided by the program</t>
  </si>
  <si>
    <t>Amount and type of communication received from the program</t>
  </si>
  <si>
    <t>Amount and type of training provided by the program</t>
  </si>
  <si>
    <t>Project application process</t>
  </si>
  <si>
    <t>Time to complete a project through the program</t>
  </si>
  <si>
    <t>The amount of the program incentives</t>
  </si>
  <si>
    <t>Trade Ally Satisfaction with Custom Program Elements over Previous Year</t>
  </si>
  <si>
    <t>Program component</t>
  </si>
  <si>
    <t>Increased</t>
  </si>
  <si>
    <t>Stayed the same</t>
  </si>
  <si>
    <t>Decreased</t>
  </si>
  <si>
    <t>Don't know</t>
  </si>
  <si>
    <t>Not applicable; first year in program</t>
  </si>
  <si>
    <t>Trade Ally Overall Satisfaction with the Custom Program (on a scale of 1 through 5, 1 being the lowest, 5 being the highest)</t>
  </si>
  <si>
    <t>Overall Satisfaction with Custom Program</t>
  </si>
  <si>
    <t>Block Bidding: Data Tables</t>
  </si>
  <si>
    <t>Coincident Demand at the Customer Meter: Program Savings Summary</t>
  </si>
  <si>
    <t>Business Energy Efficiency Rebate - SEM: Data Tables</t>
  </si>
  <si>
    <t>NA</t>
  </si>
  <si>
    <t>Small Bus. Lighting: Data Tables</t>
  </si>
  <si>
    <t>-</t>
  </si>
  <si>
    <t>Whole House Efficiency: Data Tables</t>
  </si>
  <si>
    <t>Whole House Efficiency - Custom: Figures</t>
  </si>
  <si>
    <t>Reported Energy Distribution by Measure Tier</t>
  </si>
  <si>
    <t>Reported Demand Distribution by Measure Tier</t>
  </si>
  <si>
    <t>Total Reported Energy Savings (kWh)</t>
  </si>
  <si>
    <t>Total Verified Energy Savings (kWh)</t>
  </si>
  <si>
    <t>Tier 1: Energy Savings Kit</t>
  </si>
  <si>
    <t>Tier 2: Building Shell Measures</t>
  </si>
  <si>
    <t>Tier 3: HVAC Measures</t>
  </si>
  <si>
    <t xml:space="preserve">Measure-Level Energy and Demand Savings and RRs </t>
  </si>
  <si>
    <t>Measure</t>
  </si>
  <si>
    <t>Sub-Measure</t>
  </si>
  <si>
    <t>Quantity</t>
  </si>
  <si>
    <t>T1: Energy Savings Kit</t>
  </si>
  <si>
    <t>LED</t>
  </si>
  <si>
    <t>Hot Water Pipe Wrap</t>
  </si>
  <si>
    <t>Advanced Power Strip</t>
  </si>
  <si>
    <t>Aerator</t>
  </si>
  <si>
    <t>Kitchen Faucet</t>
  </si>
  <si>
    <t>Bathroom Faucet</t>
  </si>
  <si>
    <t>Shower</t>
  </si>
  <si>
    <t>Furnace Filter Alarm</t>
  </si>
  <si>
    <t>T2: Building Shell</t>
  </si>
  <si>
    <t>Air Sealing</t>
  </si>
  <si>
    <t>Insulation</t>
  </si>
  <si>
    <t>Ceiling</t>
  </si>
  <si>
    <t>Wall</t>
  </si>
  <si>
    <t>T3: HVAC</t>
  </si>
  <si>
    <t>Air Conditioner</t>
  </si>
  <si>
    <t>Time-of-Sale</t>
  </si>
  <si>
    <t>Early Replacement</t>
  </si>
  <si>
    <t>Heat Pump</t>
  </si>
  <si>
    <t>Air Source Time-of-Sale</t>
  </si>
  <si>
    <t>Air Source Early Replacement</t>
  </si>
  <si>
    <t>Air Source Replace Failed ER Heat</t>
  </si>
  <si>
    <t>Air Source Replace Operating ER Heat</t>
  </si>
  <si>
    <t>Ductless Mini-Split</t>
  </si>
  <si>
    <t>Ground Source Time-of-Sale</t>
  </si>
  <si>
    <t>Ground Source Early Replacement</t>
  </si>
  <si>
    <t>Ground Source Replace ER Heat</t>
  </si>
  <si>
    <t>Ground Source New Construction</t>
  </si>
  <si>
    <t>ECM Furnace Fan</t>
  </si>
  <si>
    <t>Measure-Level Results and Reasons</t>
  </si>
  <si>
    <t>Major Reasons for Discrepancy</t>
  </si>
  <si>
    <t>Notes:</t>
  </si>
  <si>
    <t>Income-Eligible Multi-Family: Data Tables</t>
  </si>
  <si>
    <t>Income Eligible Multifamily: Figures</t>
  </si>
  <si>
    <t>PY 2018 Summary by Measure Type</t>
  </si>
  <si>
    <t>% of Total Program kWh Savings</t>
  </si>
  <si>
    <t>% of Total Program kW Savings</t>
  </si>
  <si>
    <t>Aerators</t>
  </si>
  <si>
    <t>Low Flow Shower Head</t>
  </si>
  <si>
    <t xml:space="preserve">Power Strips </t>
  </si>
  <si>
    <t>HVAC Tune-Up - CAC</t>
  </si>
  <si>
    <t>Custom</t>
  </si>
  <si>
    <t>Measure Name</t>
  </si>
  <si>
    <t>Lighting LED - 9 Watt</t>
  </si>
  <si>
    <t>Guidehouse referenced UMP for baseline wattage, and IL TRM 7 for hours of use, waste heat and coincident factors</t>
  </si>
  <si>
    <t>LED 9W A19 - Common Area</t>
  </si>
  <si>
    <t>5W LED E12 Candelabra</t>
  </si>
  <si>
    <t>6W LED Globe</t>
  </si>
  <si>
    <t>8W LED BR30</t>
  </si>
  <si>
    <t>Low Flow Shower Heads Chrome 1.5 - Electric WH</t>
  </si>
  <si>
    <t>Guidehouse referenced IL TRM 7, including baseline gpm and other input values</t>
  </si>
  <si>
    <t>Low Flow Shower Heads Handheld 1.5 GPM</t>
  </si>
  <si>
    <t>1.5 GPM Kitchen Aerator</t>
  </si>
  <si>
    <t>Guidehouse referenced IL TRM 7, including baseline gpm and other input values. Baseline GPM lowered in IL TRM 7, compared to federal baseline and IL TRM 5 values</t>
  </si>
  <si>
    <t>1.0 GPM Bathroom Aerator</t>
  </si>
  <si>
    <t>Power Saving Strips - 7 Outlet</t>
  </si>
  <si>
    <t xml:space="preserve">Custom </t>
  </si>
  <si>
    <t>Count of Measures Installed by Type</t>
  </si>
  <si>
    <t>Number of Measures Installed</t>
  </si>
  <si>
    <t>Savings Summary by Measure</t>
  </si>
  <si>
    <t>Measure Category</t>
  </si>
  <si>
    <t>HVAC Tune Up - CAC</t>
  </si>
  <si>
    <t>Home Energy Report: Data Tables</t>
  </si>
  <si>
    <t>Home Energy Reports</t>
  </si>
  <si>
    <t>Data is sourced to Guidehouse analysis unless otherwise noted.</t>
  </si>
  <si>
    <t>Source: Program Tracking Database and Guidehouse analysis</t>
  </si>
  <si>
    <t>Billing analysis is inherently net</t>
  </si>
  <si>
    <t>Savings by Wave</t>
  </si>
  <si>
    <t>Cohort</t>
  </si>
  <si>
    <t>Average Number of Treatment Customers</t>
  </si>
  <si>
    <t>Average Number of Control Group Customers</t>
  </si>
  <si>
    <t>Implementer-Reported Savings (kWh)</t>
  </si>
  <si>
    <t>Verified Savings with Double Counted Savings Removed (kWh)</t>
  </si>
  <si>
    <t>Implementer-Reported Coincident Demand Savings (kW)</t>
  </si>
  <si>
    <t>Verified Coincident Demand Savings (kW)</t>
  </si>
  <si>
    <t>Evergy Missouri 2013</t>
  </si>
  <si>
    <t>Evergy Missouri 2015</t>
  </si>
  <si>
    <t>Evergy Missouri 2016</t>
  </si>
  <si>
    <t>Evergy Missouri 2017</t>
  </si>
  <si>
    <t>Evergy Missouri 2019</t>
  </si>
  <si>
    <t>Source: Guidehouse analysis of Evergy MO West billing and tracking data</t>
  </si>
  <si>
    <t>Verified Savings by Wave</t>
  </si>
  <si>
    <t>Wave</t>
  </si>
  <si>
    <t>Savings</t>
  </si>
  <si>
    <t>Comparison of Savings Across Evaluations</t>
  </si>
  <si>
    <t>Average % Savings Per Household 
2016</t>
  </si>
  <si>
    <t>Average % Savings Per Household 
2017</t>
  </si>
  <si>
    <t>Average % Savings Per Household 
2018</t>
  </si>
  <si>
    <t>Average % Savings Per Household 
2019</t>
  </si>
  <si>
    <t>Source: Guidehouse analysis of billing and tracking data</t>
  </si>
  <si>
    <t>Note: 2016 and 2018 values are based on a third party evaluation; 2017 and 2019 values are based on implementer reported savings</t>
  </si>
  <si>
    <t>Comparison of Baseline Energy Use</t>
  </si>
  <si>
    <t>Average Baseline Energy Use
2019</t>
  </si>
  <si>
    <t>Change in Number of Treatment Customers Over Time</t>
  </si>
  <si>
    <t>Source: Guidehouse analysis of program tracking data</t>
  </si>
  <si>
    <t>Energy Analyzer: Data Tables</t>
  </si>
  <si>
    <t>Home Energy Assessment Completions (All Evergy)</t>
  </si>
  <si>
    <t>Metric</t>
  </si>
  <si>
    <t>Number of Completions</t>
  </si>
  <si>
    <t>Tip Actions (All Evergy)</t>
  </si>
  <si>
    <t>Number of Tips Checked As...</t>
  </si>
  <si>
    <t>Done</t>
  </si>
  <si>
    <t>Will do</t>
  </si>
  <si>
    <t>Home Lighting Rebate: Data Tables</t>
  </si>
  <si>
    <t>Home Lighting Rebate: Figures</t>
  </si>
  <si>
    <t>Spillover</t>
  </si>
  <si>
    <t>Standard LEDs</t>
  </si>
  <si>
    <t>Specialty LEDs</t>
  </si>
  <si>
    <t>-- SO combined for participants and non-participants</t>
  </si>
  <si>
    <t>Energy Impacts at the Customer Meter</t>
  </si>
  <si>
    <t>Total verified savings includes the application of an in-service rate and adjustments for leakage and C&amp;I installations</t>
  </si>
  <si>
    <t>Total Reported Energy Savings value was not broken out by Standard and Specialty</t>
  </si>
  <si>
    <t>Coincident Demand Impacts at Customer Meter</t>
  </si>
  <si>
    <t>Total Reported Demand Savings value was not broken out by Standard and Specialty</t>
  </si>
  <si>
    <t>Number of Packages</t>
  </si>
  <si>
    <t>Number of Bulbs</t>
  </si>
  <si>
    <t>Counts include application of leakage and C&amp;I installations, savings also adjust for an in-service rate</t>
  </si>
  <si>
    <t>Source: Home Lighting Rebate Tracking Database, adjusted for leakage and cross-sector sales</t>
  </si>
  <si>
    <t>End-of-Year Population and Sample Sizes - Residential Sales</t>
  </si>
  <si>
    <t>Based on a 4% cross-sector sales rate; savings also adjust for an in-service rate</t>
  </si>
  <si>
    <t>Source: Home Lighting Rebate Tracking Database</t>
  </si>
  <si>
    <t>End-of-Year Population and Sample Sizes - Cross Sector Sales</t>
  </si>
  <si>
    <t>Leaked Energy Savings (kWh)</t>
  </si>
  <si>
    <t>Based on a 14% leakage rate; savings also adjust for an in-service rate</t>
  </si>
  <si>
    <t>End-of-Year Residential Leakage Sales</t>
  </si>
  <si>
    <t>Quarterly Sales - Residential and Cross-Sector Combined</t>
  </si>
  <si>
    <t>Total Number of Bulbs Sold</t>
  </si>
  <si>
    <t>Energy Savings (kWh)</t>
  </si>
  <si>
    <t>Demand Savings (kW)</t>
  </si>
  <si>
    <t>Q1</t>
  </si>
  <si>
    <t>Q2</t>
  </si>
  <si>
    <t>Q3</t>
  </si>
  <si>
    <t>Standard Total</t>
  </si>
  <si>
    <t>Specialty Total</t>
  </si>
  <si>
    <t>Year</t>
  </si>
  <si>
    <t>Cumulative Installation Rate</t>
  </si>
  <si>
    <t>Incremental Installation Rate</t>
  </si>
  <si>
    <t>No Delayed Installs</t>
  </si>
  <si>
    <t>NPV</t>
  </si>
  <si>
    <t>Ratio of all first year to delayed scenario</t>
  </si>
  <si>
    <t>NPV not discounting Year 1</t>
  </si>
  <si>
    <t>Program Incentives Over Time - Home Lighting Rebate</t>
  </si>
  <si>
    <t>Price Prior to Incentive</t>
  </si>
  <si>
    <t>Incentive</t>
  </si>
  <si>
    <t>Price After Incentive</t>
  </si>
  <si>
    <t>Standard</t>
  </si>
  <si>
    <t>Specialty</t>
  </si>
  <si>
    <t>Average final price excludes any manufacturer or retailer discounts</t>
  </si>
  <si>
    <t>Residential Programmable Thermostat: Data Tables</t>
  </si>
  <si>
    <t>Residential Programmable Thermostat: Figures</t>
  </si>
  <si>
    <t>MEEIA 4-Year Target</t>
  </si>
  <si>
    <t>Programmable Thermostat's analysis is inherently net</t>
  </si>
  <si>
    <t>Energy Savings Participant Type</t>
  </si>
  <si>
    <t>Direct Install Thermostat</t>
  </si>
  <si>
    <t>Do It Yourself Installations</t>
  </si>
  <si>
    <t>Bring Your Own Thermostat</t>
  </si>
  <si>
    <t>Per-Unit Energy Savings (kWh)</t>
  </si>
  <si>
    <t>Verified Energy at Customer Meter (kWh)</t>
  </si>
  <si>
    <t>Installs: Thermostat Participant</t>
  </si>
  <si>
    <t>Returns: Thermostat Participant</t>
  </si>
  <si>
    <t>Installs: Thermostat Participant + Seasonal Savings</t>
  </si>
  <si>
    <t>Returns: Thermostat Participant + Seasonal Savings</t>
  </si>
  <si>
    <t>Subtotal: Thermostat Participant</t>
  </si>
  <si>
    <t>Subtotal: Thermostat Participant + Seasonal Savings</t>
  </si>
  <si>
    <t>Rush Hour Rewards Participant</t>
  </si>
  <si>
    <t>Per-Unit Demand Savings (kW)</t>
  </si>
  <si>
    <t>Verified Demand at Customer Meter (kW)</t>
  </si>
  <si>
    <t>PY2019 Installed Thermostats</t>
  </si>
  <si>
    <t>PY2019 Returned Thermostats</t>
  </si>
  <si>
    <t>PY2019 Participating Thermostats</t>
  </si>
  <si>
    <t>PY2018 Participating Thermostats</t>
  </si>
  <si>
    <t>PY2017 Participating Thermostats</t>
  </si>
  <si>
    <t>PY2016 Participating Thermostats</t>
  </si>
  <si>
    <t>Cycle 2 Program-to-Date</t>
  </si>
  <si>
    <t>Event Descriptions</t>
  </si>
  <si>
    <t>Event</t>
  </si>
  <si>
    <t>Start Time</t>
  </si>
  <si>
    <t>End Time</t>
  </si>
  <si>
    <t>Event Length</t>
  </si>
  <si>
    <t>Monthly Energy Savings</t>
  </si>
  <si>
    <t>Month</t>
  </si>
  <si>
    <t>90% CI Lower Bound</t>
  </si>
  <si>
    <t>90% CI Upper Bound</t>
  </si>
  <si>
    <t>Jan</t>
  </si>
  <si>
    <t>Feb</t>
  </si>
  <si>
    <t>Mar</t>
  </si>
  <si>
    <t>Apr</t>
  </si>
  <si>
    <t>May</t>
  </si>
  <si>
    <t>Jun</t>
  </si>
  <si>
    <t>Jul</t>
  </si>
  <si>
    <t>Aug</t>
  </si>
  <si>
    <t>Sep</t>
  </si>
  <si>
    <t>Oct</t>
  </si>
  <si>
    <t>Nov</t>
  </si>
  <si>
    <t>Dec</t>
  </si>
  <si>
    <t>PY 2017 Survey Findings</t>
  </si>
  <si>
    <t>On a scale of 1 (being very dissatisfied) and 5 (being very satisfied), how would you rate…</t>
  </si>
  <si>
    <t>Very satisfied (5)</t>
  </si>
  <si>
    <t>4</t>
  </si>
  <si>
    <t>3</t>
  </si>
  <si>
    <t>2</t>
  </si>
  <si>
    <t>Very dissatisfied (1)</t>
  </si>
  <si>
    <t>Overall experience with Seasonal Savings program</t>
  </si>
  <si>
    <t>Energy savings you achieved in Seasonal Savings program</t>
  </si>
  <si>
    <t>Overall experience with Rush Hour Rewards program</t>
  </si>
  <si>
    <t>Length of Rush Hour Rewards events</t>
  </si>
  <si>
    <t>Number of Rush Hour Rewards events this summer</t>
  </si>
  <si>
    <t>Rush Hour Rewards event notifications</t>
  </si>
  <si>
    <t>Your comfort level on hot summer days</t>
  </si>
  <si>
    <t>The Nest thermostat itself</t>
  </si>
  <si>
    <t>The Nest thermostat installation process</t>
  </si>
  <si>
    <t>Receiving your Nest thermostat for free</t>
  </si>
  <si>
    <t>Program enrollment process</t>
  </si>
  <si>
    <t>How did you become aware of the Rush Hour Rewards event occurring on [Field-Date]?</t>
  </si>
  <si>
    <t>Wednesday, July 12th N= 368</t>
  </si>
  <si>
    <t>Thursday, July 20th N = 120</t>
  </si>
  <si>
    <t>Friday, July 21st N = 140</t>
  </si>
  <si>
    <t>I saw the notification on the Nest Thermostat</t>
  </si>
  <si>
    <t>I received an email</t>
  </si>
  <si>
    <t>I received a text</t>
  </si>
  <si>
    <t>I assumed it was an event because it was hot</t>
  </si>
  <si>
    <t>Other (please describe)</t>
  </si>
  <si>
    <t>Someone else in my home/business told me</t>
  </si>
  <si>
    <t>I checked the KCP&amp;L website</t>
  </si>
  <si>
    <t xml:space="preserve">At any point before or during the hours of [Field-Event_Starttime] and [Field-Event_Endtime] on [Field-Date], did you or any other member of your [Field-HouseholdBusiness] adjust your thermostat? Please select all that apply. </t>
  </si>
  <si>
    <t>Wednesday, July 12th, n = 390</t>
  </si>
  <si>
    <t>Thursday, July 20th, n = 115</t>
  </si>
  <si>
    <t>Friday, July 21st, n = 161</t>
  </si>
  <si>
    <t>Yes, adjusted thermostat before event</t>
  </si>
  <si>
    <t>Yes, adjusted thermostat during the event hours</t>
  </si>
  <si>
    <t>No</t>
  </si>
  <si>
    <t>Don't Know</t>
  </si>
  <si>
    <t>Business Programmable Thermostat: Data Tables</t>
  </si>
  <si>
    <t>Bus Programmable Thermostat: Figures</t>
  </si>
  <si>
    <t>Demand Response Incentive: Data Tables</t>
  </si>
  <si>
    <t>Demand Response Incentive: Figures</t>
  </si>
  <si>
    <t>Program Savings Summary by MEEIA Rider</t>
  </si>
  <si>
    <t>MEEIA Participant Demand Savings (kW)</t>
  </si>
  <si>
    <t>Opt-Out Demand Savings (kW)</t>
  </si>
  <si>
    <t>Total Demand Savings (kW)</t>
  </si>
  <si>
    <t>DRI's analysis is inherently net</t>
  </si>
  <si>
    <t>Event Length (Hours)</t>
  </si>
  <si>
    <t>Average Event Temperature</t>
  </si>
  <si>
    <t>Demand (kW) Impact By Event</t>
  </si>
  <si>
    <t>Average</t>
  </si>
  <si>
    <t>First Year kWh Savings (at the meter)</t>
  </si>
  <si>
    <t>First Year kW Savings (at the meter)</t>
  </si>
  <si>
    <t>Cumulative kWh Savings (at the meter)</t>
  </si>
  <si>
    <t>Cumulative kW Savings (at the meter)</t>
  </si>
  <si>
    <t>PY1</t>
  </si>
  <si>
    <t>PY2</t>
  </si>
  <si>
    <t>PY3</t>
  </si>
  <si>
    <t>Business Energy Efficiency Rebate - Standard</t>
  </si>
  <si>
    <t>Business Energy Efficiency Rebate - Custom</t>
  </si>
  <si>
    <t>Small Business Direct Install</t>
  </si>
  <si>
    <t>Home Appliance Recycling Rebate</t>
  </si>
  <si>
    <t>LED 9W A19</t>
  </si>
  <si>
    <t>5 Watt LED Bulb - Candle E12 Base</t>
  </si>
  <si>
    <t>6 Watt LED Bulb - Globe</t>
  </si>
  <si>
    <t>8 Watt LED Bulb - BR30</t>
  </si>
  <si>
    <t>Maintenance and Tune-up</t>
  </si>
  <si>
    <t>All</t>
  </si>
  <si>
    <t>Refrigerant Charge and Coil Cleaning</t>
  </si>
  <si>
    <t>PY2019 Summary by Measure Type</t>
  </si>
  <si>
    <t>Reported values based on all LEDs evaluated as A19s. Verified values include different variables for specialty bulbs, as mandated by IL TRM v7. Verified numbers include minor updates to bulb wattage, HOU, and WHF as per IL TRM v7. (LED lighting parameters were standardized with HLR program previously, and are now evaluated separately so that they don't require rebalancing each year based on the HLR portfolio.)</t>
  </si>
  <si>
    <t>Reported values based on all LEDs evaluated as A19s. Verified values include different variables for specialty bulbs, as mandated by IL TRM v7. Verified numbers include minor updates to bulb wattage, CF, and WHF as per IL TRM v7. (LED lighting parameters were standardized with HLR program previously, and are now evaluated separately so that they don't require rebalancing each year based on the HLR portfolio.)</t>
  </si>
  <si>
    <t>Reported algorithms use IL TRM v5. Verified algorithms use IL TRM v7, which changed slightly from the previous version. Verified calculations assume 6ft of 1/2" pipe insulation and 3/4" pipes.</t>
  </si>
  <si>
    <t>No differences between reported and verified algorithms, or between PY2018 and PY2019.</t>
  </si>
  <si>
    <t>The verified numbers include baseline flowrates updated to IL TRM v7. GPMbase for kitchen faucets is 1.63. Previous value was 2.2</t>
  </si>
  <si>
    <t>The verified numbers include baseline flowrates updated to IL TRM v7. GPMbase for bathroom faucets is 1.53. Previous value was 2.2</t>
  </si>
  <si>
    <t>The verified numbers include baseline flowrates updated to IL TRM v7. GPMbase for showerheads is 2.24. Previous value was 2.67.</t>
  </si>
  <si>
    <t>The verified savings does not include heating savings for gas-heated homes, which make up 96% of the portfolio. Reported savings assumes electrical heating for all homes. IL TRM v7 also included new adjustment factors to account for projects that include both insulation and air sealing. Verified savings uses project-specific values, while the reported savings uses deemed values.</t>
  </si>
  <si>
    <t xml:space="preserve"> IL TRM v7 included new adjustment factors to account for projects that include both insulation and air sealing. These factors are not present in the IL TRM v5 algorithms. Verified savings uses project-specific values, while the reported savings uses deemed values.</t>
  </si>
  <si>
    <t>The IL TRM v7 includes new adjustment factors to account for projects that have both air sealing and ceiling insulation. Verified savings uses project-specific values, while the reported savings uses deemed values.</t>
  </si>
  <si>
    <t>The verified savings does not include heating savings for gas-heated homes, which make up 97% of the portfolio. Reported savings assumes electrical heating for all homes. IL TRM v7 also included new adjustment factors to account for projects that include both ceiling insulation and air sealing. Verified savings uses project-specific values, while the reported savings uses deemed values.</t>
  </si>
  <si>
    <t>No wall insulation projects with electrical savings in PY2019.</t>
  </si>
  <si>
    <t>Most units are Time-of-Sale (replace on burnout). Verified savings uses TOS baselines for these units, while the reported numbers use early retirement baselines for all units. Verified savings used SEER = 13, while reported savings used SEER = 9.12.</t>
  </si>
  <si>
    <t>Most units are Time-of-Sale (replace on burnout). Verified savings uses TOS baselines for these units, while the reported numbers use early retirement baselines for all units. Verified savings used EER = 11.2, while reported savings used EER = 8.55.</t>
  </si>
  <si>
    <t>The previously-filed algorithms were unsourced, and Guidehouse was unable to locate them in ~5 TRMs. Verified algorithms use IL TRM v7.</t>
  </si>
  <si>
    <t>The reported algorithms are based on per-unit savings, while verified algorithms are based on per-ton savings. Average system tonnage is just under 3 tons.</t>
  </si>
  <si>
    <t>Prepared for:</t>
  </si>
  <si>
    <t>Guidehouse, Inc.</t>
  </si>
  <si>
    <t>Guidehouse.com</t>
  </si>
  <si>
    <t>Evergy Missouri West, Inc.</t>
  </si>
  <si>
    <t>Evergy Missouri West, Inc. Evaluation, Measurement, and Verification Report  – Appendix Databook</t>
  </si>
  <si>
    <t>MEEIA 2 - Discount Rate Matrix</t>
  </si>
  <si>
    <t>Benefit Cost Test</t>
  </si>
  <si>
    <t>TRC</t>
  </si>
  <si>
    <t>UCT</t>
  </si>
  <si>
    <t>RIM</t>
  </si>
  <si>
    <t>SCT</t>
  </si>
  <si>
    <t>PCT</t>
  </si>
  <si>
    <t>Note: The EM&amp;V report applied the following discount rates when calculating net present value.</t>
  </si>
  <si>
    <t>MEEIA Cycle 2 Extension</t>
  </si>
  <si>
    <t>9 Month Extension</t>
  </si>
  <si>
    <t xml:space="preserve">Budgets and Targets </t>
  </si>
  <si>
    <t>Linear Scalar</t>
  </si>
  <si>
    <t>Extension to 12/31/19 and 9/30/19 options</t>
  </si>
  <si>
    <t xml:space="preserve"> </t>
  </si>
  <si>
    <t>Extension</t>
  </si>
  <si>
    <t>Adder</t>
  </si>
  <si>
    <t>to 12/31/2019</t>
  </si>
  <si>
    <t>Research &amp; Pilot</t>
  </si>
  <si>
    <t xml:space="preserve">Kansas City Power &amp; Light </t>
  </si>
  <si>
    <t>PY2019 Overall Results</t>
  </si>
  <si>
    <t>MEEIA 4-Year Target (kWh)</t>
  </si>
  <si>
    <t>MEEIA 4-Year Target (kW)</t>
  </si>
  <si>
    <t>Evergy MO West</t>
  </si>
  <si>
    <t>Evergy MO West Total</t>
  </si>
  <si>
    <t>Note: Gross realization rates are the ratio of verified gross savings to reported gross savings and indicates the accuracy of deemed savings tracked by Evergy MO West.</t>
  </si>
  <si>
    <t>Standard- Evergy MO West</t>
  </si>
  <si>
    <t>Evergy MO West Business EER Custom - PY2018 Summary by Measure Type</t>
  </si>
  <si>
    <t>In-Service Rate - LEDs Obtained in 2016 (Combined Evergy MO West and Evergy Metro)</t>
  </si>
  <si>
    <t>Total Free Ridership, Spillover, and NTGR equals the savings weighted sum of standard and specialty values</t>
  </si>
  <si>
    <t>Adjusted for a 14% leakage rate; savings also adjust for an in-service rate</t>
  </si>
  <si>
    <t xml:space="preserve">Slight discrepancy of about 11 kWh in energy savings reflects rounding error. </t>
  </si>
  <si>
    <t>Interior Directional LED Lamp replacing 50-70W Lamp</t>
  </si>
  <si>
    <t>Interior Directional LED Lamp replacing 71-110W Lamp</t>
  </si>
  <si>
    <t>Interior Omnidirectional LED Lamp replacing 40-60W Lamp</t>
  </si>
  <si>
    <t>Interior Occupancy or Vacancy Sensor Replacing No Controls</t>
  </si>
  <si>
    <t>Interior LED Linear Lamp Replacing 4ft T8, T12, or T5 Lamp</t>
  </si>
  <si>
    <t>Interior LED 2X4 Retrofit Kit replacing T8, T12 or T5/T5HO fixture</t>
  </si>
  <si>
    <t>Interior LED 2X4 Troffer or Linear Ambient replacing T8, T12 or T5/T5HO fixture</t>
  </si>
  <si>
    <t>Interior LED 2X2 Troffer or Linear Ambient replacing T8, T12 or T5/T5HO fixture</t>
  </si>
  <si>
    <t>LED low/high bay mogul screw-base lamp/retrofit kit replacing 301W - 450W fixture</t>
  </si>
  <si>
    <t xml:space="preserve">Note: BYOT thermostats not included in energy savings calculations. DIY - include Work Order Date within PY4. DI - include Completion Dates within PY4. </t>
  </si>
  <si>
    <t xml:space="preserve">Note: BYOT, DIY, DI - include Completion Dates within PY4. </t>
  </si>
  <si>
    <t>Guidehouse assumed a net-to-gross (NTG) value of 1.0 for the SEM program</t>
  </si>
  <si>
    <t>Guidehouse assumed a net-to-gross (NTG) value of 1.0 for the HER program</t>
  </si>
  <si>
    <t>Guidehouse assumed a net-to-gross (NTG) value of 1.0 for the Programmable Thermostats programs and Demand Response Incentive program</t>
  </si>
  <si>
    <t>Guidehouse</t>
  </si>
  <si>
    <t>** Guidehouse did not perform benefit-cost calculations for the Online Home Energy Audit, Online Business Energy Audit, Block Bidding, Strategic Energy Management, or Income-Eligible Weatherization programs because Evergy MO West does not claim savings for these programs and therefore Guidehouse did not verify savings.</t>
  </si>
  <si>
    <t>** Guidehouse did not perform benefit-cost calculations for the Online Home Energy Audit, Online Business Energy Audit, Block Bidding, Strategic Energy Management, or Income-Eligible Weatherization programs because GMO does not claim savings for these programs and therefore Guidehouse did not verify savings.</t>
  </si>
  <si>
    <t>Verified (Guidehouse Analysis and IL TRM)</t>
  </si>
  <si>
    <t>Source: Program Tracking Database and Guidehouse analysis and Illinois TRM</t>
  </si>
  <si>
    <t>Source: C&amp;I Standard and SBL Program Tracking Databases and Guidehouse analysis</t>
  </si>
  <si>
    <t>Source: Guidehouse analysis PY2018</t>
  </si>
  <si>
    <t>Source: C&amp;I Custom Rebate Program Tracking Database and Guidehouse analysis</t>
  </si>
  <si>
    <t>Guidehouse Site ID</t>
  </si>
  <si>
    <t>Source: Guidehouse analysis and deemed value developed in coordination with State Auditor</t>
  </si>
  <si>
    <t>Source: Guidehouse analysis of Home Lighting Rebate On-site Saturation Data</t>
  </si>
  <si>
    <t>Source: Guidehouse analysis of Home Lighting Rebate Tracking Database</t>
  </si>
  <si>
    <t>Source: Program Tracking Database and PY 2017 Guidehouse analysis</t>
  </si>
  <si>
    <t>Source: Guidehouse survey of participants; n = 65</t>
  </si>
  <si>
    <t>Source: Guidehouse survey of participants; n = 102</t>
  </si>
  <si>
    <t>Source: Guidehouse survey of trade allies; n = 18</t>
  </si>
  <si>
    <t>Source: Guidehouse survey of trade allies who had participated in prior years; n = 17</t>
  </si>
  <si>
    <t>Motors &amp; Drives</t>
  </si>
  <si>
    <t>Process</t>
  </si>
  <si>
    <t>Large Lighting</t>
  </si>
  <si>
    <t>Large Non-Lighting</t>
  </si>
  <si>
    <t>Small Lighting</t>
  </si>
  <si>
    <t>Small Non-Lighting</t>
  </si>
  <si>
    <t>1188</t>
  </si>
  <si>
    <t>1221_1</t>
  </si>
  <si>
    <t>1771</t>
  </si>
  <si>
    <t>1293</t>
  </si>
  <si>
    <t>Non-lighting</t>
  </si>
  <si>
    <t>1202</t>
  </si>
  <si>
    <t>1412</t>
  </si>
  <si>
    <t>1406</t>
  </si>
  <si>
    <t>1421</t>
  </si>
  <si>
    <t>1517</t>
  </si>
  <si>
    <t>1540</t>
  </si>
  <si>
    <t>1247</t>
  </si>
  <si>
    <t>1245</t>
  </si>
  <si>
    <t xml:space="preserve">Guidehouse applied waste heat factor for energy (WHFe) in calculation of energy savings and adjusted lighting hours of use (HOU) verified by telephone interview with the customer. In addition, Guidehouse applied engineering algorithms based on IL TRM v7.0 instead of the demand factor approach and applied waste heat factor for demand (WHFd) and coincidence factor (CF). </t>
  </si>
  <si>
    <t xml:space="preserve">Guidehouse calculated peak demand savings because Guidehouse applied engineering algorithms based on IL TRM v7.0 instead of the demand factor approach and applied waste heat factor for demand (WFHd) and coincidence factor (CF). </t>
  </si>
  <si>
    <t xml:space="preserve">Guidehouse applied waste heat factor for energy (WHFe) in calculation of energy savings and lower lighting hours of use (HOU) verified by telephone interview with the customer. In addition, Guidehouse applied engineering algorithms based on IL TRM v7.0 instead of the demand factor approach and applied waste heat factor for demand (WHFd) and coincidence factor (CF). </t>
  </si>
  <si>
    <t xml:space="preserve">Guidehouse applied 8,760 hourly data analysis approach while the implementer used the bin data analysis approach. Guidehouse adjusted the balance point and temperature setback verified from site visit. Guidehouse calculated the peak demand savings by aligning with Evergy peak period instead of using the demand factor approach. Additionally, the implementer should have used a different demand factor for the temperature setback measure which functions outside Evergy peak period and does not produce peak demand savings. Guidehouse verified zero peak demand savings for this measure. </t>
  </si>
  <si>
    <t xml:space="preserve">Guidehouse applied the 8,760 hourly approach instead of the demand factor and calculated the peak demand savings corresponding to the peak period. </t>
  </si>
  <si>
    <t xml:space="preserve">Guidehouse applied waste heat factor for energy (WHFe) in calculation of energy savings and adjusted lighting hours of use (HOU) verified by telephone interview with the customer. In addition, Guidehouse applied engineering algorithms based on IL TRM v7.0 instead of the demand factor approach and applied waste heat factor for demand (WHFd) and coincidence factor (CF). Moreover, Guidehouse updated wattage for two lighting fixtures based on DLC requirements and specification sheets. </t>
  </si>
  <si>
    <t xml:space="preserve">Guidehouse applied engineering algorithms based on IL TRM v7.0 instead of demand factor approach, which led to lower verified peak demand savings. </t>
  </si>
  <si>
    <t xml:space="preserve">Guidehouse applied the 8,760 hourly analysis approach and adjusted standard efficiency curve and RTU operating schedule verified during the site visit. Guidehouse calculated the peak demand savings corresponding to the peak period instead of using the demand factor approach. </t>
  </si>
  <si>
    <t>PY2016</t>
  </si>
  <si>
    <t>PY2017</t>
  </si>
  <si>
    <t>PY2018</t>
  </si>
  <si>
    <t>PY2019</t>
  </si>
  <si>
    <t>PTD</t>
  </si>
  <si>
    <t>Benefit-Cost Ratios by Program and Cost Test – PY2019</t>
  </si>
  <si>
    <t>Benefit-Cost Ratios by Program Groups and Cost Test – PY 2019</t>
  </si>
  <si>
    <t>Program Administrative Costs - PY2019</t>
  </si>
  <si>
    <t>*Evergy allocates indirect program administrative costs to programs as a percentage of total budget. These costs are not tracked separately from direct program administrative costs and are therefore included in that total.</t>
  </si>
  <si>
    <t>Participant Satisfaction with Evergy (on a scale of 1 through 5, 1 being the lowest, 5 being the highest)</t>
  </si>
  <si>
    <t>Overall Satisfaction with Evergy</t>
  </si>
  <si>
    <t>Participant's Willingness to Participate in Evergy Rebate Program Again (on a scale of 1 through 5, 1 being "not at all likely", 5 being "very likely")</t>
  </si>
  <si>
    <t>Evergy Rebate Program</t>
  </si>
  <si>
    <t>There was no program activity in PY2019.</t>
  </si>
  <si>
    <t>No program activity was reported in PY2019</t>
  </si>
  <si>
    <t>Projects Originating from the Business EER - Standard Program</t>
  </si>
  <si>
    <t>94% / 88%*</t>
  </si>
  <si>
    <t>Portfolio Level NTG (Demand/Energy)</t>
  </si>
  <si>
    <t>Note: *A portfolio level NTG of 94% for demand and 88% for energy was calculated by dividing the verified net savings by the verified gross savings</t>
  </si>
  <si>
    <t>The verified savings uses IL TRM v7 algorithms, while the reported savings use IL TRM v5 algorithms. V7 includes new degradation factors and efficiency adjustment factors. The verified savings use project-specific values, while the reported use deemed values for unit baseline and EE efficiency, capacity, etc.</t>
  </si>
  <si>
    <t>The verified savings uses IL TRM v7 algorithms, while the reported savings use IL TRM v5 algorithms. V7 includes new degradation factors and efficiency adjustment factors. The verified savings use project-specific values, while the reported use deemed values for unit baseline and EE efficiency, capacity, etc. Verified numbers use TRM-verbatim EERbase of 10.5, in lieu the federal standard of 11.2.</t>
  </si>
  <si>
    <t>The verified savings uses IL TRM v7 algorithms, while the reported savings use IL TRM v5 algorithms. V7 includes new degradation factors and efficiency adjustment factors. The verified savings use project-specific values, while the reported use deemed values for unit baseline and EE efficiency, capacity, etc. Verified savings uses SEERbase = 9.3, while the reported values use SEERbase = 10.0.</t>
  </si>
  <si>
    <t>The verified savings uses IL TRM v7 algorithms, while the reported savings use IL TRM v5 algorithms. V7 includes new degradation factors and efficiency adjustment factors. The verified savings use project-specific values, while the reported use deemed values for unit baseline and EE efficiency, capacity, etc. Verified savings uses EERbase = 7.5, while the reported values use EERbase = 9.2.</t>
  </si>
  <si>
    <t>The verified savings uses IL TRM v7 algorithms, while the reported savings use IL TRM v5 algorithms. V7 includes new degradation factors and efficiency adjustment factors. The verified savings use project-specific values, while the reported use deemed values for unit baseline and EE efficiency, capacity, etc. Verified numbers use TRM-verbatim EERbase of 11.0, in lieu the federal standard of 11.8.</t>
  </si>
  <si>
    <t>The verified savings uses IL TRM v7 algorithms, while the reported savings use IL TRM v5 algorithms. V7 includes new degradation factors and efficiency adjustment factors. The verified savings use project-specific values, while the reported use deemed values for unit baseline and EE efficiency, capacity, etc. Verified savings uses SEERbase = 9.3, while the reported values use SEERbase = 9.12.</t>
  </si>
  <si>
    <t>The verified savings uses IL TRM v7 algorithms, while the reported savings use IL TRM v5 algorithms. V7 includes new degradation factors and efficiency adjustment factors. The verified savings use project-specific values, while the reported use deemed values for unit baseline and EE efficiency, capacity, etc. Verified savings uses EERbase = 7.5, while the reported values use EERbase = 8.15.</t>
  </si>
  <si>
    <t>The verified savings uses IL TRM v7 algorithms, while the reported savings use IL TRM v5 algorithms. V7 includes new degradation factors and efficiency adjustment factors. The verified savings use project-specific values, while the reported use deemed values for unit baseline and EE efficiency, capacity, etc. Verified savings uses SEERbase = 9.3, while the reported values use SEERbase = 14.</t>
  </si>
  <si>
    <t>The verified savings uses IL TRM v7 algorithms, while the reported savings use IL TRM v5 algorithms. V7 includes new degradation factors and efficiency adjustment factors. The verified savings use project-specific values, while the reported use deemed values for unit baseline and EE efficiency, capacity, etc. Verified savings uses EERbase = 7.5, while the reported values use EERbase = 11.8.</t>
  </si>
  <si>
    <t>The reported savings count each installation as one ton, while the verified savings are calculated per ton (avg capacity = 3.5 tons). The reported savings algorithm had a parentheses in the wrong place, resulting in higher-than-expected savings. These two discrepancies largely counterbalance each other. The reported savings also updated its estimate of full load EER, which is not tracked in the database.</t>
  </si>
  <si>
    <t>The reported savings algorithm uses a cooling EFLH of 982, while the verified savings uses 738. Cooling ELFH is a divisor in the demand algorithm.</t>
  </si>
  <si>
    <t>*Reported Savings in the IC tracking database totaled 6,296,999.39kWh, differing by 355.15kWh compared to Evergy Metro's Nexant database. The reported savings above align with Evergy Metro's Nexant extract. Demand savings aligned for both the IC tracking data and Nexant database.</t>
  </si>
  <si>
    <t xml:space="preserve">The project implemented both variable refrigerant flow (VRF) and interior lighting measures for a school. The school is closed from June to August, so Guidehouse excluded June-August hours from the ex post calculations which drives down the project savings. Guidehouse applied 8,760 hourly analysis approach instead of demand factor approach which resulted in a lower demand realization rate. For the interior lighting measure, Guidehouse adjusted the HOU and applied waste heat factor for energy (WHFe) in calculation of energy savings. To calculate the peak demand savings, Guidehouse used an engineering approach and applied waste heat factor for demand (WHFd) and coincidence factor (CF). </t>
  </si>
  <si>
    <t xml:space="preserve">Guidehouse adjusted the operating schedules and balance point verified from the site visit. Guidehouse applied the 8,760 hourly analysis approach instead of the demand factor approach in calculation of peak demand savings. </t>
  </si>
  <si>
    <t xml:space="preserve">Copyright
This report is protected by copyright. Any copying, reproduction, publication, dissemination or transmittal in any form without the express written consent of Guidehouse, Inc. and Evergy MO West, Inc. is prohibited.
Disclaimer
This report (“report”) was prepared for Evergy MO West, Inc. on terms specifically limiting the liability of Guidehouse and is not to be distributed without Guidehouse’s prior written consent. Guidehouse’s conclusions are the results of the exercise of its reasonable professional judgment. By the reader’s acceptance of this report, you hereby agree and acknowledge that (a) your use of the report will be limited solely for internal purpose, (b) you will not distribute a copy of this report to any third party without Guidehouse’s express prior written consent, and (c) you are bound by the disclaimers and/or limitations on liability otherwise set forth in the report. Guidehouse does not make any representations or warranties of any kind with respect to (i) the accuracy or completeness of the information contained in the report, (ii) the presence or absence of any errors or omissions contained in the report, (iii) any work performed by Guidehouse in connection with or using the report, or (iv) any conclusions reached by Guidehouse as a result of the report. Any use of or reliance on the report, or decisions to be made based on it, are the reader’s responsibility. Guidehouse accepts no duty of care or liability of any kind whatsoever to you, and all parties waive and release Guidehouse from all claims, liabilities and damages, if any, suffered as a result of decisions made, or not made, or actions taken, or not taken, based on this report.
Confidentiality
This report contains confidential and proprietary information. Any person acquiring this report agrees and understands that the information contained in this report is confidential and, except as required by law, will take all reasonable measures available to it by instruction, agreement or otherwise to maintain the confidentiality of the information. Such person agrees not to release, disclose, publish, copy, or communicate this confidential information or make it available to any third party, including, but not limited to, consultants, financial advisors, or rating agencies, other than employees, agents and contractors of such person and its affiliates and subsidiaries who reasonably need to know it in connection with the exercise or the performance of such person’s business. 
</t>
  </si>
  <si>
    <t>Evergy Missouri West, Inc. Evaluation, Measurement, and Verification Report: Databook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</si>
</sst>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_);_(&quot;$&quot;* \(#,##0.0\);_(&quot;$&quot;* &quot;-&quot;??_);_(@_)"/>
    <numFmt numFmtId="168" formatCode="#,##0.0"/>
    <numFmt numFmtId="169" formatCode="#,###,##0"/>
    <numFmt numFmtId="170" formatCode="0.0"/>
    <numFmt numFmtId="171" formatCode="###0.00_)"/>
    <numFmt numFmtId="172" formatCode="General_)"/>
    <numFmt numFmtId="173" formatCode="0.0_)"/>
    <numFmt numFmtId="174" formatCode="_([$$-409]* #,##0.00_);_([$$-409]* \(#,##0.00\);_([$$-409]* &quot;-&quot;??_);_(@_)"/>
    <numFmt numFmtId="175" formatCode="_(* #,##0.0_);_(* \(#,##0.0\);_(* &quot;-&quot;?_);_(@_)"/>
    <numFmt numFmtId="176" formatCode="0.000"/>
    <numFmt numFmtId="177" formatCode="[$-409]mmm\-yy;@"/>
    <numFmt numFmtId="178" formatCode="[$-409]h:mm\ AM/PM;@"/>
    <numFmt numFmtId="179" formatCode="_(* #,##0.00_);_(* \(#,##0.00\);_(* &quot;-&quot;?_);_(@_)"/>
    <numFmt numFmtId="180" formatCode="0.000%"/>
    <numFmt numFmtId="181" formatCode="#,##0.000"/>
    <numFmt numFmtId="182" formatCode="#,##0.0000"/>
    <numFmt numFmtId="183" formatCode="[$-10409]#,##0.00;\-#,##0.00"/>
    <numFmt numFmtId="184" formatCode="_(* #,##0.000_);_(* \(#,##0.000\);_(* &quot;-&quot;??_);_(@_)"/>
  </numFmts>
  <fonts count="1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62"/>
      <name val="Arial"/>
      <family val="2"/>
    </font>
    <font>
      <u val="singleAccounting"/>
      <sz val="10"/>
      <name val="Arial"/>
      <family val="2"/>
    </font>
    <font>
      <sz val="8"/>
      <name val="Arial"/>
      <family val="2"/>
    </font>
    <font>
      <sz val="10"/>
      <name val="Arial"/>
      <family val="2"/>
    </font>
    <font>
      <sz val="10"/>
      <name val="Times New Roman"/>
      <family val="1"/>
    </font>
    <font>
      <sz val="24"/>
      <name val="Arial Black"/>
      <family val="2"/>
    </font>
    <font>
      <sz val="24"/>
      <name val="Arial"/>
      <family val="2"/>
    </font>
    <font>
      <b/>
      <sz val="18"/>
      <name val="Arial"/>
      <family val="2"/>
    </font>
    <font>
      <sz val="14"/>
      <name val="Arial"/>
      <family val="2"/>
    </font>
    <font>
      <b/>
      <sz val="12"/>
      <name val="Arial"/>
      <family val="2"/>
    </font>
    <font>
      <u/>
      <sz val="10"/>
      <color indexed="12"/>
      <name val="Times New Roman"/>
      <family val="1"/>
    </font>
    <font>
      <i/>
      <sz val="10"/>
      <name val="Arial"/>
      <family val="2"/>
    </font>
    <font>
      <u/>
      <sz val="10"/>
      <color indexed="12"/>
      <name val="Arial"/>
      <family val="2"/>
    </font>
    <font>
      <b/>
      <sz val="10"/>
      <color indexed="9"/>
      <name val="Arial"/>
      <family val="2"/>
    </font>
    <font>
      <b/>
      <sz val="16"/>
      <color indexed="9"/>
      <name val="Arial"/>
      <family val="2"/>
    </font>
    <font>
      <i/>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Verdana"/>
      <family val="2"/>
    </font>
    <font>
      <b/>
      <sz val="10"/>
      <color indexed="54"/>
      <name val="Verdana"/>
      <family val="2"/>
    </font>
    <font>
      <b/>
      <sz val="11"/>
      <color indexed="9"/>
      <name val="Verdana"/>
      <family val="2"/>
    </font>
    <font>
      <sz val="11"/>
      <color indexed="8"/>
      <name val="Verdana"/>
      <family val="2"/>
    </font>
    <font>
      <b/>
      <sz val="11"/>
      <color indexed="8"/>
      <name val="Verdana"/>
      <family val="2"/>
    </font>
    <font>
      <sz val="11"/>
      <color indexed="8"/>
      <name val="Arial"/>
      <family val="2"/>
    </font>
    <font>
      <sz val="10"/>
      <color indexed="9"/>
      <name val="Verdana"/>
      <family val="2"/>
    </font>
    <font>
      <sz val="10"/>
      <name val="Arial"/>
      <family val="2"/>
      <charset val="204"/>
    </font>
    <font>
      <b/>
      <sz val="10"/>
      <color indexed="8"/>
      <name val="Arial"/>
      <family val="2"/>
    </font>
    <font>
      <u/>
      <sz val="10"/>
      <color rgb="FF7030A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1"/>
      <color theme="10"/>
      <name val="Calibri"/>
      <family val="2"/>
      <scheme val="minor"/>
    </font>
    <font>
      <b/>
      <sz val="18"/>
      <color indexed="56"/>
      <name val="Cambria"/>
      <family val="2"/>
      <scheme val="major"/>
    </font>
    <font>
      <sz val="11"/>
      <color theme="1"/>
      <name val="Arial"/>
      <family val="2"/>
    </font>
    <font>
      <sz val="10"/>
      <color theme="1"/>
      <name val="Arial"/>
      <family val="2"/>
    </font>
    <font>
      <sz val="10"/>
      <name val="Geneva"/>
    </font>
    <font>
      <sz val="9"/>
      <name val="Times New Roman"/>
      <family val="1"/>
    </font>
    <font>
      <b/>
      <sz val="9"/>
      <name val="Times New Roman"/>
      <family val="1"/>
    </font>
    <font>
      <sz val="10"/>
      <name val="Helvetica-Narrow"/>
    </font>
    <font>
      <sz val="10"/>
      <name val="Helvetica-Narrow"/>
      <family val="2"/>
    </font>
    <font>
      <sz val="10"/>
      <name val="Verdana"/>
      <family val="2"/>
    </font>
    <font>
      <sz val="10"/>
      <name val="Helv"/>
    </font>
    <font>
      <sz val="10"/>
      <color indexed="8"/>
      <name val="Arial"/>
      <family val="2"/>
    </font>
    <font>
      <b/>
      <sz val="11"/>
      <color indexed="56"/>
      <name val="Calibri"/>
      <family val="2"/>
    </font>
    <font>
      <b/>
      <sz val="10"/>
      <name val="Helv"/>
    </font>
    <font>
      <u/>
      <sz val="10"/>
      <color theme="10"/>
      <name val="Arial"/>
      <family val="2"/>
    </font>
    <font>
      <u/>
      <sz val="9.35"/>
      <color theme="10"/>
      <name val="Arial"/>
      <family val="2"/>
    </font>
    <font>
      <u/>
      <sz val="9.35"/>
      <color theme="10"/>
      <name val="Calibri"/>
      <family val="2"/>
    </font>
    <font>
      <u/>
      <sz val="11"/>
      <color theme="10"/>
      <name val="Calibri"/>
      <family val="2"/>
    </font>
    <font>
      <b/>
      <sz val="6"/>
      <color indexed="18"/>
      <name val="Arial"/>
      <family val="2"/>
    </font>
    <font>
      <u/>
      <sz val="10"/>
      <color indexed="36"/>
      <name val="Arial"/>
      <family val="2"/>
    </font>
    <font>
      <sz val="10"/>
      <color rgb="FF000000"/>
      <name val="Arial"/>
      <family val="2"/>
    </font>
    <font>
      <b/>
      <sz val="8"/>
      <color indexed="8"/>
      <name val="Arial"/>
      <family val="2"/>
    </font>
    <font>
      <i/>
      <sz val="9"/>
      <color indexed="8"/>
      <name val="Arial"/>
      <family val="2"/>
    </font>
    <font>
      <i/>
      <sz val="10"/>
      <color indexed="8"/>
      <name val="Arial"/>
      <family val="2"/>
    </font>
    <font>
      <sz val="8"/>
      <name val="Helvetica-Narrow"/>
    </font>
    <font>
      <sz val="8"/>
      <name val="Helvetica-Narrow"/>
      <family val="2"/>
    </font>
    <font>
      <sz val="24"/>
      <name val="Helv"/>
    </font>
    <font>
      <b/>
      <sz val="14"/>
      <name val="Helv"/>
    </font>
    <font>
      <sz val="8"/>
      <color theme="1"/>
      <name val="Calibri"/>
      <family val="2"/>
      <scheme val="minor"/>
    </font>
    <font>
      <sz val="12"/>
      <name val="Helv"/>
    </font>
    <font>
      <sz val="10"/>
      <name val="MS Sans Serif"/>
      <family val="2"/>
    </font>
    <font>
      <sz val="9"/>
      <name val="Geneva"/>
      <family val="2"/>
    </font>
    <font>
      <sz val="8"/>
      <name val="Helvetica"/>
    </font>
    <font>
      <sz val="8"/>
      <name val="Helvetica"/>
      <family val="2"/>
    </font>
    <font>
      <sz val="9"/>
      <name val="Verdana"/>
      <family val="2"/>
    </font>
    <font>
      <i/>
      <sz val="9"/>
      <color indexed="60"/>
      <name val="Verdana"/>
      <family val="2"/>
    </font>
    <font>
      <b/>
      <sz val="9"/>
      <name val="Verdana"/>
      <family val="2"/>
    </font>
    <font>
      <b/>
      <sz val="9"/>
      <name val="Arial"/>
      <family val="2"/>
    </font>
    <font>
      <b/>
      <sz val="10"/>
      <color indexed="37"/>
      <name val="Arial"/>
      <family val="2"/>
    </font>
    <font>
      <b/>
      <sz val="12"/>
      <color indexed="8"/>
      <name val="Arial"/>
      <family val="2"/>
    </font>
    <font>
      <b/>
      <sz val="10"/>
      <color indexed="18"/>
      <name val="Arial"/>
      <family val="2"/>
    </font>
    <font>
      <b/>
      <i/>
      <sz val="12"/>
      <color indexed="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0"/>
      <color rgb="FF545759"/>
      <name val="Arial"/>
      <family val="2"/>
    </font>
    <font>
      <u/>
      <sz val="10"/>
      <color rgb="FF95D600"/>
      <name val="Arial"/>
      <family val="2"/>
    </font>
    <font>
      <b/>
      <sz val="10"/>
      <color rgb="FF555759"/>
      <name val="Arial"/>
      <family val="2"/>
    </font>
    <font>
      <b/>
      <sz val="12"/>
      <color theme="4"/>
      <name val="Arial"/>
      <family val="2"/>
    </font>
    <font>
      <u/>
      <sz val="10"/>
      <name val="Arial"/>
      <family val="2"/>
    </font>
    <font>
      <b/>
      <sz val="10"/>
      <color theme="0"/>
      <name val="Arial"/>
      <family val="2"/>
    </font>
    <font>
      <b/>
      <sz val="10"/>
      <color rgb="FFFFFFFF"/>
      <name val="Arial"/>
      <family val="2"/>
    </font>
    <font>
      <b/>
      <sz val="10"/>
      <color rgb="FF000000"/>
      <name val="Arial"/>
      <family val="2"/>
    </font>
    <font>
      <sz val="10"/>
      <color rgb="FFFFFFFF"/>
      <name val="Arial"/>
      <family val="2"/>
    </font>
    <font>
      <sz val="10"/>
      <color rgb="FFFF0000"/>
      <name val="Arial"/>
      <family val="2"/>
    </font>
    <font>
      <b/>
      <i/>
      <sz val="10"/>
      <color theme="0"/>
      <name val="Arial"/>
      <family val="2"/>
    </font>
    <font>
      <b/>
      <sz val="10"/>
      <color rgb="FFFF0000"/>
      <name val="Arial"/>
      <family val="2"/>
    </font>
    <font>
      <sz val="10"/>
      <color theme="0"/>
      <name val="Arial"/>
      <family val="2"/>
    </font>
    <font>
      <sz val="10"/>
      <color theme="4"/>
      <name val="Arial"/>
      <family val="2"/>
    </font>
    <font>
      <sz val="11"/>
      <color rgb="FFFF0000"/>
      <name val="Arial"/>
      <family val="2"/>
    </font>
    <font>
      <b/>
      <sz val="10"/>
      <color theme="4"/>
      <name val="Arial"/>
      <family val="2"/>
    </font>
    <font>
      <b/>
      <sz val="26"/>
      <color rgb="FFFF0000"/>
      <name val="Arial"/>
      <family val="2"/>
    </font>
    <font>
      <b/>
      <i/>
      <sz val="10"/>
      <color theme="8" tint="-0.249977111117893"/>
      <name val="Arial"/>
      <family val="2"/>
    </font>
    <font>
      <b/>
      <sz val="10"/>
      <color theme="1"/>
      <name val="Arial"/>
      <family val="2"/>
    </font>
    <font>
      <sz val="10"/>
      <color theme="1"/>
      <name val="Times New Roman"/>
      <family val="2"/>
    </font>
    <font>
      <sz val="10"/>
      <color rgb="FF3F3F76"/>
      <name val="Arial"/>
      <family val="2"/>
    </font>
    <font>
      <sz val="10"/>
      <name val="Arial Unicode MS"/>
      <family val="2"/>
    </font>
    <font>
      <b/>
      <sz val="10"/>
      <color theme="1" tint="0.499984740745262"/>
      <name val="Arial"/>
      <family val="2"/>
    </font>
    <font>
      <sz val="10"/>
      <color theme="1" tint="0.499984740745262"/>
      <name val="Arial"/>
      <family val="2"/>
    </font>
    <font>
      <sz val="10"/>
      <color rgb="FF000000"/>
      <name val="Segoe UI"/>
      <family val="2"/>
    </font>
    <font>
      <sz val="9"/>
      <name val="Arial"/>
      <family val="2"/>
    </font>
    <font>
      <b/>
      <i/>
      <sz val="10"/>
      <name val="Arial"/>
      <family val="2"/>
    </font>
    <font>
      <sz val="11"/>
      <color indexed="8"/>
      <name val="Calibri"/>
      <family val="2"/>
      <scheme val="minor"/>
    </font>
    <font>
      <sz val="10"/>
      <color rgb="FF333399"/>
      <name val="Arial"/>
      <family val="2"/>
    </font>
    <font>
      <b/>
      <sz val="10"/>
      <color theme="1" tint="0.249977111117893"/>
      <name val="Arial"/>
      <family val="2"/>
    </font>
    <font>
      <sz val="10"/>
      <color theme="1" tint="0.249977111117893"/>
      <name val="Arial"/>
      <family val="2"/>
    </font>
    <font>
      <u/>
      <sz val="10"/>
      <color indexed="12"/>
      <name val="Arial"/>
      <family val="2"/>
    </font>
    <font>
      <b/>
      <sz val="11"/>
      <color indexed="8"/>
      <name val="Calibri"/>
      <family val="2"/>
      <scheme val="minor"/>
    </font>
    <font>
      <b/>
      <sz val="10"/>
      <name val="Arial"/>
      <family val="2"/>
    </font>
    <font>
      <sz val="10"/>
      <color rgb="FF000000"/>
      <name val="Arial"/>
      <family val="2"/>
    </font>
    <font>
      <b/>
      <sz val="10"/>
      <color rgb="FFFFFFFF"/>
      <name val="Arial"/>
      <family val="2"/>
    </font>
    <font>
      <sz val="10"/>
      <color indexed="8"/>
      <name val="Arial"/>
      <family val="2"/>
    </font>
    <font>
      <sz val="8"/>
      <name val="Arial"/>
      <family val="2"/>
    </font>
    <font>
      <b/>
      <sz val="11"/>
      <name val="Arial"/>
      <family val="2"/>
    </font>
  </fonts>
  <fills count="8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6"/>
      </patternFill>
    </fill>
    <fill>
      <patternFill patternType="solid">
        <fgColor indexed="53"/>
      </patternFill>
    </fill>
    <fill>
      <patternFill patternType="solid">
        <fgColor indexed="22"/>
      </patternFill>
    </fill>
    <fill>
      <patternFill patternType="solid">
        <fgColor indexed="27"/>
        <bgColor indexed="64"/>
      </patternFill>
    </fill>
    <fill>
      <patternFill patternType="solid">
        <fgColor indexed="9"/>
        <bgColor indexed="64"/>
      </patternFill>
    </fill>
    <fill>
      <patternFill patternType="solid">
        <fgColor indexed="24"/>
        <bgColor indexed="64"/>
      </patternFill>
    </fill>
    <fill>
      <patternFill patternType="solid">
        <fgColor indexed="31"/>
        <bgColor indexed="64"/>
      </patternFill>
    </fill>
    <fill>
      <patternFill patternType="gray0625">
        <fgColor indexed="9"/>
      </patternFill>
    </fill>
    <fill>
      <patternFill patternType="lightGray">
        <fgColor indexed="9"/>
      </patternFill>
    </fill>
    <fill>
      <patternFill patternType="gray0625">
        <fgColor indexed="9"/>
        <bgColor indexed="9"/>
      </patternFill>
    </fill>
    <fill>
      <patternFill patternType="solid">
        <fgColor indexed="9"/>
        <bgColor indexed="9"/>
      </patternFill>
    </fill>
    <fill>
      <patternFill patternType="solid">
        <fgColor rgb="FFFFFFFF"/>
        <bgColor rgb="FFFFFFFF"/>
      </patternFill>
    </fill>
    <fill>
      <patternFill patternType="solid">
        <fgColor indexed="42"/>
        <bgColor indexed="9"/>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lightGray">
        <fgColor indexed="9"/>
        <bgColor indexed="9"/>
      </patternFill>
    </fill>
    <fill>
      <patternFill patternType="lightGray">
        <fgColor indexed="22"/>
      </patternFill>
    </fill>
    <fill>
      <patternFill patternType="solid">
        <fgColor rgb="FF95D600"/>
        <bgColor indexed="64"/>
      </patternFill>
    </fill>
    <fill>
      <patternFill patternType="solid">
        <fgColor rgb="FF555759"/>
        <bgColor indexed="64"/>
      </patternFill>
    </fill>
    <fill>
      <patternFill patternType="solid">
        <fgColor theme="5"/>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theme="6" tint="0.39997558519241921"/>
        <bgColor indexed="64"/>
      </patternFill>
    </fill>
    <fill>
      <patternFill patternType="solid">
        <fgColor rgb="FF92D050"/>
        <bgColor indexed="64"/>
      </patternFill>
    </fill>
    <fill>
      <patternFill patternType="solid">
        <fgColor theme="4"/>
        <bgColor indexed="64"/>
      </patternFill>
    </fill>
    <fill>
      <patternFill patternType="solid">
        <fgColor theme="0" tint="-0.14999847407452621"/>
        <bgColor indexed="64"/>
      </patternFill>
    </fill>
    <fill>
      <patternFill patternType="solid">
        <fgColor rgb="FF95D600"/>
        <bgColor rgb="FF000000"/>
      </patternFill>
    </fill>
    <fill>
      <patternFill patternType="solid">
        <fgColor rgb="FFF2F2F2"/>
        <bgColor rgb="FF000000"/>
      </patternFill>
    </fill>
    <fill>
      <patternFill patternType="solid">
        <fgColor rgb="FF555759"/>
        <bgColor rgb="FF000000"/>
      </patternFill>
    </fill>
  </fills>
  <borders count="1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theme="4"/>
      </bottom>
      <diagonal/>
    </border>
    <border>
      <left/>
      <right/>
      <top/>
      <bottom style="medium">
        <color rgb="FFDCDDDE"/>
      </bottom>
      <diagonal/>
    </border>
    <border>
      <left/>
      <right/>
      <top/>
      <bottom style="thick">
        <color rgb="FF95D600"/>
      </bottom>
      <diagonal/>
    </border>
    <border>
      <left/>
      <right style="medium">
        <color indexed="64"/>
      </right>
      <top/>
      <bottom style="thick">
        <color rgb="FF95D600"/>
      </bottom>
      <diagonal/>
    </border>
    <border>
      <left/>
      <right style="medium">
        <color indexed="64"/>
      </right>
      <top/>
      <bottom style="medium">
        <color rgb="FFDCDDDE"/>
      </bottom>
      <diagonal/>
    </border>
    <border>
      <left/>
      <right/>
      <top/>
      <bottom style="medium">
        <color rgb="FF555759"/>
      </bottom>
      <diagonal/>
    </border>
    <border>
      <left/>
      <right/>
      <top style="medium">
        <color rgb="FFDCDDDE"/>
      </top>
      <bottom/>
      <diagonal/>
    </border>
    <border>
      <left/>
      <right/>
      <top/>
      <bottom style="medium">
        <color rgb="FFFFFFFF"/>
      </bottom>
      <diagonal/>
    </border>
    <border>
      <left style="medium">
        <color indexed="64"/>
      </left>
      <right/>
      <top/>
      <bottom style="medium">
        <color rgb="FFFFFFFF"/>
      </bottom>
      <diagonal/>
    </border>
    <border>
      <left style="medium">
        <color indexed="64"/>
      </left>
      <right/>
      <top/>
      <bottom style="medium">
        <color rgb="FFDCDDDE"/>
      </bottom>
      <diagonal/>
    </border>
    <border>
      <left style="medium">
        <color indexed="64"/>
      </left>
      <right/>
      <top style="medium">
        <color rgb="FFFFFFFF"/>
      </top>
      <bottom style="thick">
        <color rgb="FF95D600"/>
      </bottom>
      <diagonal/>
    </border>
    <border>
      <left/>
      <right/>
      <top style="medium">
        <color rgb="FFFFFFFF"/>
      </top>
      <bottom style="thick">
        <color rgb="FF95D600"/>
      </bottom>
      <diagonal/>
    </border>
    <border>
      <left/>
      <right/>
      <top style="thick">
        <color rgb="FF95D600"/>
      </top>
      <bottom/>
      <diagonal/>
    </border>
    <border>
      <left style="thin">
        <color theme="2" tint="-9.9978637043366805E-2"/>
      </left>
      <right/>
      <top/>
      <bottom/>
      <diagonal/>
    </border>
    <border>
      <left/>
      <right style="medium">
        <color indexed="64"/>
      </right>
      <top style="medium">
        <color rgb="FFDCDDDE"/>
      </top>
      <bottom style="medium">
        <color rgb="FFDCDDDE"/>
      </bottom>
      <diagonal/>
    </border>
    <border>
      <left/>
      <right/>
      <top style="medium">
        <color rgb="FFDCDDDE"/>
      </top>
      <bottom style="medium">
        <color theme="5"/>
      </bottom>
      <diagonal/>
    </border>
    <border>
      <left/>
      <right/>
      <top style="medium">
        <color theme="5"/>
      </top>
      <bottom/>
      <diagonal/>
    </border>
    <border>
      <left style="medium">
        <color indexed="64"/>
      </left>
      <right/>
      <top style="medium">
        <color rgb="FFDCDDDE"/>
      </top>
      <bottom style="medium">
        <color theme="5"/>
      </bottom>
      <diagonal/>
    </border>
    <border>
      <left style="medium">
        <color indexed="64"/>
      </left>
      <right/>
      <top/>
      <bottom style="medium">
        <color theme="4"/>
      </bottom>
      <diagonal/>
    </border>
    <border>
      <left style="medium">
        <color indexed="64"/>
      </left>
      <right/>
      <top/>
      <bottom/>
      <diagonal/>
    </border>
    <border>
      <left style="medium">
        <color indexed="64"/>
      </left>
      <right/>
      <top/>
      <bottom style="thick">
        <color rgb="FF95D600"/>
      </bottom>
      <diagonal/>
    </border>
    <border>
      <left/>
      <right/>
      <top/>
      <bottom style="thin">
        <color theme="4"/>
      </bottom>
      <diagonal/>
    </border>
    <border>
      <left/>
      <right/>
      <top style="medium">
        <color theme="4"/>
      </top>
      <bottom/>
      <diagonal/>
    </border>
    <border>
      <left/>
      <right style="medium">
        <color theme="5" tint="0.39997558519241921"/>
      </right>
      <top/>
      <bottom/>
      <diagonal/>
    </border>
    <border>
      <left/>
      <right style="medium">
        <color theme="5" tint="0.39997558519241921"/>
      </right>
      <top style="medium">
        <color theme="4"/>
      </top>
      <bottom/>
      <diagonal/>
    </border>
    <border>
      <left style="medium">
        <color indexed="64"/>
      </left>
      <right style="medium">
        <color theme="5" tint="0.39997558519241921"/>
      </right>
      <top/>
      <bottom/>
      <diagonal/>
    </border>
    <border>
      <left/>
      <right style="medium">
        <color theme="5" tint="0.39997558519241921"/>
      </right>
      <top/>
      <bottom style="medium">
        <color theme="4"/>
      </bottom>
      <diagonal/>
    </border>
    <border>
      <left style="medium">
        <color indexed="64"/>
      </left>
      <right style="medium">
        <color theme="5" tint="0.39997558519241921"/>
      </right>
      <top/>
      <bottom style="medium">
        <color theme="4"/>
      </bottom>
      <diagonal/>
    </border>
    <border>
      <left/>
      <right/>
      <top/>
      <bottom style="medium">
        <color theme="5" tint="0.39997558519241921"/>
      </bottom>
      <diagonal/>
    </border>
    <border>
      <left/>
      <right/>
      <top/>
      <bottom style="thin">
        <color theme="5" tint="0.59999389629810485"/>
      </bottom>
      <diagonal/>
    </border>
    <border>
      <left/>
      <right style="medium">
        <color theme="5" tint="0.39997558519241921"/>
      </right>
      <top style="medium">
        <color theme="5" tint="0.39997558519241921"/>
      </top>
      <bottom style="medium">
        <color theme="4"/>
      </bottom>
      <diagonal/>
    </border>
    <border>
      <left/>
      <right/>
      <top style="medium">
        <color theme="5" tint="0.39997558519241921"/>
      </top>
      <bottom style="medium">
        <color theme="4"/>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right/>
      <top/>
      <bottom style="thin">
        <color indexed="64"/>
      </bottom>
      <diagonal/>
    </border>
    <border>
      <left style="medium">
        <color indexed="64"/>
      </left>
      <right/>
      <top/>
      <bottom style="thin">
        <color indexed="64"/>
      </bottom>
      <diagonal/>
    </border>
    <border>
      <left/>
      <right/>
      <top style="thin">
        <color theme="0" tint="-0.34998626667073579"/>
      </top>
      <bottom/>
      <diagonal/>
    </border>
    <border>
      <left/>
      <right/>
      <top/>
      <bottom style="double">
        <color auto="1"/>
      </bottom>
      <diagonal/>
    </border>
    <border>
      <left style="medium">
        <color indexed="64"/>
      </left>
      <right/>
      <top style="thick">
        <color rgb="FF95D600"/>
      </top>
      <bottom/>
      <diagonal/>
    </border>
    <border>
      <left/>
      <right/>
      <top/>
      <bottom style="medium">
        <color theme="5"/>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theme="5" tint="0.39997558519241921"/>
      </left>
      <right/>
      <top/>
      <bottom style="medium">
        <color theme="5" tint="0.39994506668294322"/>
      </bottom>
      <diagonal/>
    </border>
    <border>
      <left/>
      <right/>
      <top/>
      <bottom style="medium">
        <color theme="5" tint="0.39994506668294322"/>
      </bottom>
      <diagonal/>
    </border>
    <border>
      <left style="medium">
        <color theme="5" tint="0.39994506668294322"/>
      </left>
      <right/>
      <top style="medium">
        <color theme="5" tint="0.39997558519241921"/>
      </top>
      <bottom style="medium">
        <color theme="4"/>
      </bottom>
      <diagonal/>
    </border>
    <border>
      <left style="medium">
        <color theme="5" tint="0.39994506668294322"/>
      </left>
      <right/>
      <top/>
      <bottom style="medium">
        <color theme="5" tint="0.39994506668294322"/>
      </bottom>
      <diagonal/>
    </border>
    <border>
      <left/>
      <right/>
      <top style="medium">
        <color rgb="FFDCDDDE"/>
      </top>
      <bottom style="medium">
        <color rgb="FFDCDDDE"/>
      </bottom>
      <diagonal/>
    </border>
    <border>
      <left/>
      <right/>
      <top style="medium">
        <color rgb="FFDCDDDE"/>
      </top>
      <bottom style="medium">
        <color indexed="64"/>
      </bottom>
      <diagonal/>
    </border>
    <border>
      <left style="medium">
        <color indexed="64"/>
      </left>
      <right/>
      <top style="medium">
        <color rgb="FFDCDDDE"/>
      </top>
      <bottom style="medium">
        <color indexed="64"/>
      </bottom>
      <diagonal/>
    </border>
    <border>
      <left/>
      <right/>
      <top style="medium">
        <color indexed="64"/>
      </top>
      <bottom/>
      <diagonal/>
    </border>
    <border>
      <left/>
      <right style="medium">
        <color indexed="64"/>
      </right>
      <top/>
      <bottom style="thick">
        <color theme="4"/>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medium">
        <color theme="5" tint="0.39997558519241921"/>
      </left>
      <right/>
      <top style="medium">
        <color theme="4"/>
      </top>
      <bottom/>
      <diagonal/>
    </border>
    <border>
      <left style="medium">
        <color theme="5" tint="0.39997558519241921"/>
      </left>
      <right/>
      <top/>
      <bottom/>
      <diagonal/>
    </border>
    <border>
      <left/>
      <right/>
      <top style="thin">
        <color auto="1"/>
      </top>
      <bottom/>
      <diagonal/>
    </border>
    <border>
      <left/>
      <right style="thin">
        <color indexed="64"/>
      </right>
      <top style="medium">
        <color theme="4"/>
      </top>
      <bottom/>
      <diagonal/>
    </border>
    <border>
      <left/>
      <right style="thin">
        <color indexed="64"/>
      </right>
      <top/>
      <bottom/>
      <diagonal/>
    </border>
    <border>
      <left/>
      <right style="medium">
        <color indexed="64"/>
      </right>
      <top style="medium">
        <color rgb="FFDCDDDE"/>
      </top>
      <bottom style="medium">
        <color indexed="64"/>
      </bottom>
      <diagonal/>
    </border>
    <border>
      <left/>
      <right style="medium">
        <color indexed="64"/>
      </right>
      <top/>
      <bottom/>
      <diagonal/>
    </border>
    <border>
      <left/>
      <right/>
      <top style="thick">
        <color theme="4"/>
      </top>
      <bottom/>
      <diagonal/>
    </border>
    <border>
      <left/>
      <right/>
      <top style="medium">
        <color rgb="FFDCDDDE"/>
      </top>
      <bottom style="thin">
        <color indexed="64"/>
      </bottom>
      <diagonal/>
    </border>
    <border>
      <left/>
      <right/>
      <top/>
      <bottom style="medium">
        <color rgb="FF95D600"/>
      </bottom>
      <diagonal/>
    </border>
    <border>
      <left style="medium">
        <color theme="5" tint="0.39997558519241921"/>
      </left>
      <right/>
      <top/>
      <bottom style="medium">
        <color theme="4"/>
      </bottom>
      <diagonal/>
    </border>
    <border>
      <left/>
      <right/>
      <top/>
      <bottom style="medium">
        <color indexed="64"/>
      </bottom>
      <diagonal/>
    </border>
    <border>
      <left/>
      <right/>
      <top style="thick">
        <color rgb="FF95D600"/>
      </top>
      <bottom style="medium">
        <color rgb="FFDCDDDE"/>
      </bottom>
      <diagonal/>
    </border>
    <border>
      <left/>
      <right/>
      <top style="medium">
        <color theme="5"/>
      </top>
      <bottom style="medium">
        <color indexed="64"/>
      </bottom>
      <diagonal/>
    </border>
    <border>
      <left/>
      <right/>
      <top style="thin">
        <color auto="1"/>
      </top>
      <bottom style="double">
        <color auto="1"/>
      </bottom>
      <diagonal/>
    </border>
    <border>
      <left/>
      <right/>
      <top style="thin">
        <color rgb="FF000000"/>
      </top>
      <bottom/>
      <diagonal/>
    </border>
    <border>
      <left/>
      <right/>
      <top style="thin">
        <color theme="4"/>
      </top>
      <bottom/>
      <diagonal/>
    </border>
    <border>
      <left/>
      <right style="medium">
        <color rgb="FF989A9C"/>
      </right>
      <top/>
      <bottom/>
      <diagonal/>
    </border>
    <border>
      <left style="medium">
        <color rgb="FF989A9C"/>
      </left>
      <right/>
      <top/>
      <bottom style="medium">
        <color rgb="FF989A9C"/>
      </bottom>
      <diagonal/>
    </border>
    <border>
      <left/>
      <right/>
      <top/>
      <bottom style="medium">
        <color rgb="FF989A9C"/>
      </bottom>
      <diagonal/>
    </border>
    <border>
      <left/>
      <right style="medium">
        <color rgb="FF989A9C"/>
      </right>
      <top/>
      <bottom style="medium">
        <color rgb="FF989A9C"/>
      </bottom>
      <diagonal/>
    </border>
    <border>
      <left style="medium">
        <color indexed="64"/>
      </left>
      <right style="medium">
        <color rgb="FF989A9C"/>
      </right>
      <top/>
      <bottom style="medium">
        <color rgb="FF95D600"/>
      </bottom>
      <diagonal/>
    </border>
    <border>
      <left/>
      <right style="medium">
        <color rgb="FF989A9C"/>
      </right>
      <top/>
      <bottom style="medium">
        <color rgb="FF95D600"/>
      </bottom>
      <diagonal/>
    </border>
    <border>
      <left style="medium">
        <color indexed="64"/>
      </left>
      <right style="medium">
        <color rgb="FF989A9C"/>
      </right>
      <top/>
      <bottom/>
      <diagonal/>
    </border>
    <border>
      <left/>
      <right style="medium">
        <color rgb="FF989A9C"/>
      </right>
      <top style="medium">
        <color rgb="FF95D600"/>
      </top>
      <bottom/>
      <diagonal/>
    </border>
    <border>
      <left/>
      <right/>
      <top style="thin">
        <color theme="2" tint="-0.499984740745262"/>
      </top>
      <bottom/>
      <diagonal/>
    </border>
    <border>
      <left style="thin">
        <color rgb="FFD3D3D3"/>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medium">
        <color rgb="FF989A9C"/>
      </left>
      <right/>
      <top/>
      <bottom/>
      <diagonal/>
    </border>
    <border>
      <left/>
      <right/>
      <top/>
      <bottom style="medium">
        <color rgb="FF000000"/>
      </bottom>
      <diagonal/>
    </border>
    <border>
      <left/>
      <right/>
      <top style="medium">
        <color rgb="FF95D600"/>
      </top>
      <bottom/>
      <diagonal/>
    </border>
    <border>
      <left style="thin">
        <color theme="1" tint="0.499984740745262"/>
      </left>
      <right/>
      <top style="thick">
        <color rgb="FF95D600"/>
      </top>
      <bottom style="thin">
        <color theme="1" tint="0.499984740745262"/>
      </bottom>
      <diagonal/>
    </border>
    <border>
      <left/>
      <right/>
      <top style="thick">
        <color rgb="FF95D600"/>
      </top>
      <bottom style="thin">
        <color theme="1" tint="0.499984740745262"/>
      </bottom>
      <diagonal/>
    </border>
    <border>
      <left/>
      <right style="thin">
        <color theme="1" tint="0.499984740745262"/>
      </right>
      <top style="thick">
        <color rgb="FF95D600"/>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ck">
        <color theme="4"/>
      </top>
      <bottom style="medium">
        <color rgb="FFDCDDDE"/>
      </bottom>
      <diagonal/>
    </border>
    <border>
      <left/>
      <right/>
      <top style="thick">
        <color rgb="FF95D600"/>
      </top>
      <bottom style="thick">
        <color theme="4"/>
      </bottom>
      <diagonal/>
    </border>
    <border>
      <left/>
      <right style="medium">
        <color indexed="64"/>
      </right>
      <top style="thick">
        <color rgb="FF95D600"/>
      </top>
      <bottom style="thick">
        <color theme="4"/>
      </bottom>
      <diagonal/>
    </border>
  </borders>
  <cellStyleXfs count="7797">
    <xf numFmtId="0" fontId="0" fillId="0" borderId="0"/>
    <xf numFmtId="43" fontId="12" fillId="0" borderId="0" applyFont="0" applyFill="0" applyBorder="0" applyAlignment="0" applyProtection="0"/>
    <xf numFmtId="44" fontId="12" fillId="0" borderId="0" applyFont="0" applyFill="0" applyBorder="0" applyAlignment="0" applyProtection="0"/>
    <xf numFmtId="0" fontId="24" fillId="0" borderId="0" applyNumberFormat="0" applyFill="0" applyBorder="0" applyAlignment="0" applyProtection="0">
      <alignment vertical="top"/>
      <protection locked="0"/>
    </xf>
    <xf numFmtId="0" fontId="12" fillId="0" borderId="0"/>
    <xf numFmtId="0" fontId="18" fillId="0" borderId="0"/>
    <xf numFmtId="0" fontId="17" fillId="0" borderId="0"/>
    <xf numFmtId="9" fontId="12" fillId="0" borderId="0" applyFont="0" applyFill="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8" borderId="4" applyNumberFormat="0" applyAlignment="0" applyProtection="0"/>
    <xf numFmtId="0" fontId="40" fillId="0" borderId="6" applyNumberFormat="0" applyFill="0" applyAlignment="0" applyProtection="0"/>
    <xf numFmtId="0" fontId="41" fillId="10" borderId="7"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1" fillId="33" borderId="0" applyNumberFormat="0" applyBorder="0" applyAlignment="0" applyProtection="0"/>
    <xf numFmtId="0" fontId="11" fillId="36"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11" fillId="17" borderId="0" applyNumberFormat="0" applyBorder="0" applyAlignment="0" applyProtection="0"/>
    <xf numFmtId="0" fontId="11" fillId="38" borderId="0" applyNumberFormat="0" applyBorder="0" applyAlignment="0" applyProtection="0"/>
    <xf numFmtId="0" fontId="11" fillId="21" borderId="0" applyNumberFormat="0" applyBorder="0" applyAlignment="0" applyProtection="0"/>
    <xf numFmtId="0" fontId="11" fillId="39" borderId="0" applyNumberFormat="0" applyBorder="0" applyAlignment="0" applyProtection="0"/>
    <xf numFmtId="0" fontId="11" fillId="25" borderId="0" applyNumberFormat="0" applyBorder="0" applyAlignment="0" applyProtection="0"/>
    <xf numFmtId="0" fontId="11" fillId="40" borderId="0" applyNumberFormat="0" applyBorder="0" applyAlignment="0" applyProtection="0"/>
    <xf numFmtId="0" fontId="11" fillId="29" borderId="0" applyNumberFormat="0" applyBorder="0" applyAlignment="0" applyProtection="0"/>
    <xf numFmtId="0" fontId="11" fillId="41" borderId="0" applyNumberFormat="0" applyBorder="0" applyAlignment="0" applyProtection="0"/>
    <xf numFmtId="0" fontId="11" fillId="14" borderId="0" applyNumberFormat="0" applyBorder="0" applyAlignment="0" applyProtection="0"/>
    <xf numFmtId="0" fontId="11" fillId="42" borderId="0" applyNumberFormat="0" applyBorder="0" applyAlignment="0" applyProtection="0"/>
    <xf numFmtId="0" fontId="11" fillId="18" borderId="0" applyNumberFormat="0" applyBorder="0" applyAlignment="0" applyProtection="0"/>
    <xf numFmtId="0" fontId="11" fillId="43" borderId="0" applyNumberFormat="0" applyBorder="0" applyAlignment="0" applyProtection="0"/>
    <xf numFmtId="0" fontId="11" fillId="22" borderId="0" applyNumberFormat="0" applyBorder="0" applyAlignment="0" applyProtection="0"/>
    <xf numFmtId="0" fontId="11" fillId="39" borderId="0" applyNumberFormat="0" applyBorder="0" applyAlignment="0" applyProtection="0"/>
    <xf numFmtId="0" fontId="11" fillId="26" borderId="0" applyNumberFormat="0" applyBorder="0" applyAlignment="0" applyProtection="0"/>
    <xf numFmtId="0" fontId="11" fillId="41" borderId="0" applyNumberFormat="0" applyBorder="0" applyAlignment="0" applyProtection="0"/>
    <xf numFmtId="0" fontId="11" fillId="30" borderId="0" applyNumberFormat="0" applyBorder="0" applyAlignment="0" applyProtection="0"/>
    <xf numFmtId="0" fontId="11" fillId="44" borderId="0" applyNumberFormat="0" applyBorder="0" applyAlignment="0" applyProtection="0"/>
    <xf numFmtId="0" fontId="11" fillId="34" borderId="0" applyNumberFormat="0" applyBorder="0" applyAlignment="0" applyProtection="0"/>
    <xf numFmtId="0" fontId="45" fillId="45" borderId="0" applyNumberFormat="0" applyBorder="0" applyAlignment="0" applyProtection="0"/>
    <xf numFmtId="0" fontId="45" fillId="15" borderId="0" applyNumberFormat="0" applyBorder="0" applyAlignment="0" applyProtection="0"/>
    <xf numFmtId="0" fontId="45" fillId="42" borderId="0" applyNumberFormat="0" applyBorder="0" applyAlignment="0" applyProtection="0"/>
    <xf numFmtId="0" fontId="45" fillId="19" borderId="0" applyNumberFormat="0" applyBorder="0" applyAlignment="0" applyProtection="0"/>
    <xf numFmtId="0" fontId="45" fillId="43" borderId="0" applyNumberFormat="0" applyBorder="0" applyAlignment="0" applyProtection="0"/>
    <xf numFmtId="0" fontId="45" fillId="23" borderId="0" applyNumberFormat="0" applyBorder="0" applyAlignment="0" applyProtection="0"/>
    <xf numFmtId="0" fontId="45" fillId="46" borderId="0" applyNumberFormat="0" applyBorder="0" applyAlignment="0" applyProtection="0"/>
    <xf numFmtId="0" fontId="45" fillId="27" borderId="0" applyNumberFormat="0" applyBorder="0" applyAlignment="0" applyProtection="0"/>
    <xf numFmtId="0" fontId="45" fillId="47" borderId="0" applyNumberFormat="0" applyBorder="0" applyAlignment="0" applyProtection="0"/>
    <xf numFmtId="0" fontId="45" fillId="31" borderId="0" applyNumberFormat="0" applyBorder="0" applyAlignment="0" applyProtection="0"/>
    <xf numFmtId="0" fontId="45" fillId="48" borderId="0" applyNumberFormat="0" applyBorder="0" applyAlignment="0" applyProtection="0"/>
    <xf numFmtId="0" fontId="45" fillId="35" borderId="0" applyNumberFormat="0" applyBorder="0" applyAlignment="0" applyProtection="0"/>
    <xf numFmtId="0" fontId="45" fillId="49" borderId="0" applyNumberFormat="0" applyBorder="0" applyAlignment="0" applyProtection="0"/>
    <xf numFmtId="0" fontId="45" fillId="12" borderId="0" applyNumberFormat="0" applyBorder="0" applyAlignment="0" applyProtection="0"/>
    <xf numFmtId="0" fontId="45" fillId="50" borderId="0" applyNumberFormat="0" applyBorder="0" applyAlignment="0" applyProtection="0"/>
    <xf numFmtId="0" fontId="45" fillId="16" borderId="0" applyNumberFormat="0" applyBorder="0" applyAlignment="0" applyProtection="0"/>
    <xf numFmtId="0" fontId="45" fillId="51" borderId="0" applyNumberFormat="0" applyBorder="0" applyAlignment="0" applyProtection="0"/>
    <xf numFmtId="0" fontId="45" fillId="20" borderId="0" applyNumberFormat="0" applyBorder="0" applyAlignment="0" applyProtection="0"/>
    <xf numFmtId="0" fontId="45" fillId="46" borderId="0" applyNumberFormat="0" applyBorder="0" applyAlignment="0" applyProtection="0"/>
    <xf numFmtId="0" fontId="45" fillId="24" borderId="0" applyNumberFormat="0" applyBorder="0" applyAlignment="0" applyProtection="0"/>
    <xf numFmtId="0" fontId="45" fillId="47" borderId="0" applyNumberFormat="0" applyBorder="0" applyAlignment="0" applyProtection="0"/>
    <xf numFmtId="0" fontId="45" fillId="28" borderId="0" applyNumberFormat="0" applyBorder="0" applyAlignment="0" applyProtection="0"/>
    <xf numFmtId="0" fontId="45" fillId="53" borderId="0" applyNumberFormat="0" applyBorder="0" applyAlignment="0" applyProtection="0"/>
    <xf numFmtId="0" fontId="45" fillId="32" borderId="0" applyNumberFormat="0" applyBorder="0" applyAlignment="0" applyProtection="0"/>
    <xf numFmtId="0" fontId="39" fillId="54" borderId="4" applyNumberFormat="0" applyAlignment="0" applyProtection="0"/>
    <xf numFmtId="0" fontId="39" fillId="9" borderId="4" applyNumberFormat="0" applyAlignment="0" applyProtection="0"/>
    <xf numFmtId="168" fontId="47" fillId="55" borderId="10">
      <alignment horizontal="right" vertical="center" indent="1"/>
    </xf>
    <xf numFmtId="168" fontId="47" fillId="55" borderId="10">
      <alignment horizontal="right" vertical="center" indent="1"/>
    </xf>
    <xf numFmtId="0" fontId="48" fillId="55" borderId="10">
      <alignment horizontal="left" vertical="center" indent="1"/>
    </xf>
    <xf numFmtId="0" fontId="12" fillId="56" borderId="11"/>
    <xf numFmtId="0" fontId="49" fillId="57" borderId="10">
      <alignment horizontal="center" vertical="center"/>
    </xf>
    <xf numFmtId="0" fontId="50" fillId="56" borderId="10">
      <alignment horizontal="center" vertical="center"/>
    </xf>
    <xf numFmtId="0" fontId="50" fillId="56" borderId="10">
      <alignment horizontal="center" vertical="center"/>
    </xf>
    <xf numFmtId="168" fontId="47" fillId="56" borderId="10">
      <alignment horizontal="right" vertical="center" indent="1"/>
    </xf>
    <xf numFmtId="0" fontId="12" fillId="56" borderId="0"/>
    <xf numFmtId="0" fontId="50" fillId="56" borderId="12">
      <alignment horizontal="left" vertical="center" indent="1"/>
    </xf>
    <xf numFmtId="0" fontId="51" fillId="56" borderId="13">
      <alignment horizontal="left" vertical="center" indent="1"/>
    </xf>
    <xf numFmtId="0" fontId="52" fillId="56" borderId="10">
      <alignment horizontal="left" vertical="center" indent="1"/>
    </xf>
    <xf numFmtId="168" fontId="47" fillId="56" borderId="10">
      <alignment horizontal="right" vertical="center" indent="1"/>
    </xf>
    <xf numFmtId="0" fontId="51" fillId="58" borderId="10">
      <alignment horizontal="left" vertical="center" indent="1"/>
    </xf>
    <xf numFmtId="0" fontId="53" fillId="57" borderId="10">
      <alignment horizontal="left" vertical="center" indent="1"/>
    </xf>
    <xf numFmtId="0" fontId="52" fillId="56" borderId="10">
      <alignment horizontal="left" vertical="center" indent="1"/>
    </xf>
    <xf numFmtId="0" fontId="48" fillId="56" borderId="10">
      <alignment horizontal="left" vertical="center" indent="1"/>
    </xf>
    <xf numFmtId="0" fontId="48" fillId="56" borderId="10">
      <alignment horizontal="left" vertical="center" wrapText="1" indent="1"/>
    </xf>
    <xf numFmtId="0" fontId="51" fillId="58" borderId="10">
      <alignment horizontal="left" vertical="center" indent="1"/>
    </xf>
    <xf numFmtId="0" fontId="51" fillId="58" borderId="10">
      <alignment horizontal="left" vertical="center" indent="1"/>
    </xf>
    <xf numFmtId="43" fontId="46" fillId="0" borderId="0" applyFont="0" applyFill="0" applyBorder="0" applyAlignment="0" applyProtection="0"/>
    <xf numFmtId="43" fontId="12" fillId="0" borderId="0" applyFont="0" applyFill="0" applyBorder="0" applyAlignment="0" applyProtection="0"/>
    <xf numFmtId="43" fontId="46" fillId="0" borderId="0" applyFont="0" applyFill="0" applyBorder="0" applyAlignment="0" applyProtection="0"/>
    <xf numFmtId="43" fontId="12" fillId="0" borderId="0" applyFont="0" applyFill="0" applyBorder="0" applyAlignment="0" applyProtection="0"/>
    <xf numFmtId="43" fontId="54" fillId="0" borderId="0" applyFont="0" applyFill="0" applyBorder="0" applyAlignment="0" applyProtection="0"/>
    <xf numFmtId="43" fontId="46" fillId="0" borderId="0" applyFont="0" applyFill="0" applyBorder="0" applyAlignment="0" applyProtection="0"/>
    <xf numFmtId="43" fontId="11" fillId="0" borderId="0" applyFont="0" applyFill="0" applyBorder="0" applyAlignment="0" applyProtection="0"/>
    <xf numFmtId="44" fontId="46" fillId="0" borderId="0" applyFont="0" applyFill="0" applyBorder="0" applyAlignment="0" applyProtection="0"/>
    <xf numFmtId="44" fontId="12"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11" fillId="0" borderId="0" applyFont="0" applyFill="0" applyBorder="0" applyAlignment="0" applyProtection="0"/>
    <xf numFmtId="44" fontId="4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54" fillId="0" borderId="0" applyFont="0" applyFill="0" applyBorder="0" applyAlignment="0" applyProtection="0"/>
    <xf numFmtId="0" fontId="56" fillId="0" borderId="0" applyNumberFormat="0" applyFill="0" applyBorder="0" applyAlignment="0" applyProtection="0">
      <alignment vertical="top"/>
      <protection locked="0"/>
    </xf>
    <xf numFmtId="0" fontId="34" fillId="38" borderId="0" applyNumberFormat="0" applyBorder="0" applyAlignment="0" applyProtection="0"/>
    <xf numFmtId="0" fontId="34" fillId="5" borderId="0" applyNumberFormat="0" applyBorder="0" applyAlignment="0" applyProtection="0"/>
    <xf numFmtId="0" fontId="57" fillId="0" borderId="14" applyNumberFormat="0" applyFill="0" applyAlignment="0" applyProtection="0"/>
    <xf numFmtId="0" fontId="31" fillId="0" borderId="1" applyNumberFormat="0" applyFill="0" applyAlignment="0" applyProtection="0"/>
    <xf numFmtId="0" fontId="58" fillId="0" borderId="15" applyNumberFormat="0" applyFill="0" applyAlignment="0" applyProtection="0"/>
    <xf numFmtId="0" fontId="32" fillId="0" borderId="2" applyNumberFormat="0" applyFill="0" applyAlignment="0" applyProtection="0"/>
    <xf numFmtId="0" fontId="59" fillId="0" borderId="16" applyNumberFormat="0" applyFill="0" applyAlignment="0" applyProtection="0"/>
    <xf numFmtId="0" fontId="33" fillId="0" borderId="3" applyNumberFormat="0" applyFill="0" applyAlignment="0" applyProtection="0"/>
    <xf numFmtId="0" fontId="59" fillId="0" borderId="0" applyNumberFormat="0" applyFill="0" applyBorder="0" applyAlignment="0" applyProtection="0"/>
    <xf numFmtId="0" fontId="33"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1" fillId="0" borderId="0"/>
    <xf numFmtId="0" fontId="54"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54" fillId="0" borderId="0"/>
    <xf numFmtId="0" fontId="12" fillId="0" borderId="0"/>
    <xf numFmtId="0" fontId="12" fillId="0" borderId="0"/>
    <xf numFmtId="0" fontId="11" fillId="0" borderId="0"/>
    <xf numFmtId="0" fontId="11" fillId="0" borderId="0"/>
    <xf numFmtId="0" fontId="11" fillId="0" borderId="0"/>
    <xf numFmtId="0" fontId="46" fillId="52" borderId="8" applyNumberFormat="0" applyFont="0" applyAlignment="0" applyProtection="0"/>
    <xf numFmtId="0" fontId="11" fillId="11" borderId="8" applyNumberFormat="0" applyFont="0" applyAlignment="0" applyProtection="0"/>
    <xf numFmtId="0" fontId="38" fillId="54" borderId="5" applyNumberFormat="0" applyAlignment="0" applyProtection="0"/>
    <xf numFmtId="0" fontId="38" fillId="9" borderId="5" applyNumberFormat="0" applyAlignment="0" applyProtection="0"/>
    <xf numFmtId="9" fontId="46" fillId="0" borderId="0" applyFont="0" applyFill="0" applyBorder="0" applyAlignment="0" applyProtection="0"/>
    <xf numFmtId="9" fontId="12" fillId="0" borderId="0" applyFont="0" applyFill="0" applyBorder="0" applyAlignment="0" applyProtection="0"/>
    <xf numFmtId="9" fontId="46" fillId="0" borderId="0" applyFont="0" applyFill="0" applyBorder="0" applyAlignment="0" applyProtection="0"/>
    <xf numFmtId="9" fontId="12" fillId="0" borderId="0" applyFont="0" applyFill="0" applyBorder="0" applyAlignment="0" applyProtection="0"/>
    <xf numFmtId="9" fontId="54" fillId="0" borderId="0" applyFont="0" applyFill="0" applyBorder="0" applyAlignment="0" applyProtection="0"/>
    <xf numFmtId="9" fontId="46" fillId="0" borderId="0" applyFont="0" applyFill="0" applyBorder="0" applyAlignment="0" applyProtection="0"/>
    <xf numFmtId="9" fontId="11" fillId="0" borderId="0" applyFon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44" fillId="0" borderId="17" applyNumberFormat="0" applyFill="0" applyAlignment="0" applyProtection="0"/>
    <xf numFmtId="0" fontId="44" fillId="0" borderId="9" applyNumberFormat="0" applyFill="0" applyAlignment="0" applyProtection="0"/>
    <xf numFmtId="169" fontId="55" fillId="59" borderId="0" applyNumberFormat="0" applyBorder="0">
      <protection locked="0"/>
    </xf>
    <xf numFmtId="169" fontId="55" fillId="59" borderId="0" applyNumberFormat="0" applyBorder="0">
      <protection locked="0"/>
    </xf>
    <xf numFmtId="0" fontId="10" fillId="0" borderId="0"/>
    <xf numFmtId="170" fontId="64" fillId="0" borderId="0" applyFont="0" applyFill="0" applyBorder="0" applyAlignment="0" applyProtection="0"/>
    <xf numFmtId="2" fontId="64" fillId="0" borderId="0" applyFont="0" applyFill="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36"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3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38"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39"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40"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49" fontId="65" fillId="0" borderId="10" applyNumberFormat="0" applyFont="0" applyFill="0" applyBorder="0" applyProtection="0">
      <alignment horizontal="left" vertical="center" indent="2"/>
    </xf>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4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42"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43"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9"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41"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4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49" fontId="65" fillId="0" borderId="18" applyNumberFormat="0" applyFont="0" applyFill="0" applyBorder="0" applyProtection="0">
      <alignment horizontal="left" vertical="center" indent="5"/>
    </xf>
    <xf numFmtId="4" fontId="66" fillId="0" borderId="19" applyFill="0" applyBorder="0" applyProtection="0">
      <alignment horizontal="right" vertical="center"/>
    </xf>
    <xf numFmtId="0" fontId="67" fillId="0" borderId="0"/>
    <xf numFmtId="0" fontId="68" fillId="0" borderId="0"/>
    <xf numFmtId="0" fontId="67" fillId="0" borderId="0"/>
    <xf numFmtId="0" fontId="68" fillId="0" borderId="0"/>
    <xf numFmtId="0" fontId="67" fillId="0" borderId="0"/>
    <xf numFmtId="0" fontId="68"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54" fillId="0" borderId="0" applyFont="0" applyFill="0" applyBorder="0" applyAlignment="0" applyProtection="0"/>
    <xf numFmtId="43" fontId="1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4"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7" fillId="0" borderId="0"/>
    <xf numFmtId="0" fontId="68" fillId="0" borderId="0"/>
    <xf numFmtId="0" fontId="67" fillId="0" borderId="0"/>
    <xf numFmtId="0" fontId="68" fillId="0" borderId="0"/>
    <xf numFmtId="44" fontId="12" fillId="0" borderId="0" applyFont="0" applyFill="0" applyBorder="0" applyAlignment="0" applyProtection="0"/>
    <xf numFmtId="44" fontId="54"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6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46" fillId="0" borderId="0" applyFont="0" applyFill="0" applyBorder="0" applyAlignment="0" applyProtection="0"/>
    <xf numFmtId="44" fontId="10" fillId="0" borderId="0" applyFont="0" applyFill="0" applyBorder="0" applyAlignment="0" applyProtection="0"/>
    <xf numFmtId="44" fontId="46" fillId="0" borderId="0" applyFont="0" applyFill="0" applyBorder="0" applyAlignment="0" applyProtection="0"/>
    <xf numFmtId="44" fontId="10" fillId="0" borderId="0" applyFont="0" applyFill="0" applyBorder="0" applyAlignment="0" applyProtection="0"/>
    <xf numFmtId="44"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171" fontId="70" fillId="0" borderId="20" applyNumberFormat="0" applyFill="0">
      <alignment horizontal="right"/>
    </xf>
    <xf numFmtId="169" fontId="71" fillId="60" borderId="0" applyNumberFormat="0" applyBorder="0">
      <protection locked="0"/>
    </xf>
    <xf numFmtId="0" fontId="72" fillId="0" borderId="16" applyNumberFormat="0" applyFill="0" applyAlignment="0" applyProtection="0"/>
    <xf numFmtId="0" fontId="73" fillId="0" borderId="20">
      <alignment horizontal="left"/>
    </xf>
    <xf numFmtId="0" fontId="74" fillId="0" borderId="0" applyNumberFormat="0" applyFill="0" applyBorder="0" applyAlignment="0" applyProtection="0">
      <alignment vertical="top"/>
      <protection locked="0"/>
    </xf>
    <xf numFmtId="0" fontId="60" fillId="0" borderId="0" applyNumberFormat="0" applyFill="0" applyBorder="0" applyAlignment="0" applyProtection="0"/>
    <xf numFmtId="0" fontId="7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169" fontId="78" fillId="59" borderId="0" applyNumberFormat="0" applyBorder="0">
      <alignment horizontal="left"/>
      <protection locked="0"/>
    </xf>
    <xf numFmtId="0" fontId="26"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169" fontId="71" fillId="61" borderId="0" applyNumberFormat="0" applyBorder="0">
      <alignment horizontal="right"/>
      <protection locked="0"/>
    </xf>
    <xf numFmtId="169" fontId="71" fillId="62" borderId="0" applyNumberFormat="0" applyBorder="0">
      <alignment horizontal="right"/>
      <protection locked="0"/>
    </xf>
    <xf numFmtId="169" fontId="80" fillId="63" borderId="0" applyNumberFormat="0" applyBorder="0">
      <alignment horizontal="right"/>
      <protection locked="0"/>
    </xf>
    <xf numFmtId="169" fontId="81" fillId="61" borderId="0" applyNumberFormat="0" applyBorder="0">
      <alignment horizontal="right"/>
      <protection locked="0"/>
    </xf>
    <xf numFmtId="169" fontId="82" fillId="61" borderId="0" applyNumberFormat="0" applyBorder="0">
      <alignment horizontal="right"/>
      <protection locked="0"/>
    </xf>
    <xf numFmtId="169" fontId="83" fillId="64" borderId="0" applyNumberFormat="0" applyBorder="0">
      <alignment horizontal="right" vertical="center"/>
      <protection locked="0"/>
    </xf>
    <xf numFmtId="172" fontId="84" fillId="0" borderId="0"/>
    <xf numFmtId="172" fontId="85" fillId="0" borderId="0"/>
    <xf numFmtId="173" fontId="70" fillId="0" borderId="0"/>
    <xf numFmtId="173" fontId="70" fillId="0" borderId="0"/>
    <xf numFmtId="173" fontId="86" fillId="0" borderId="0"/>
    <xf numFmtId="173" fontId="86" fillId="0" borderId="0"/>
    <xf numFmtId="173" fontId="87" fillId="0" borderId="0"/>
    <xf numFmtId="173" fontId="70" fillId="0" borderId="0"/>
    <xf numFmtId="173" fontId="8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8" fillId="0" borderId="0"/>
    <xf numFmtId="0" fontId="10" fillId="0" borderId="0"/>
    <xf numFmtId="37" fontId="89" fillId="0" borderId="0"/>
    <xf numFmtId="0" fontId="63" fillId="0" borderId="0"/>
    <xf numFmtId="37" fontId="8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63" fillId="0" borderId="0"/>
    <xf numFmtId="0" fontId="12" fillId="0" borderId="0"/>
    <xf numFmtId="0" fontId="12" fillId="0" borderId="0"/>
    <xf numFmtId="0" fontId="12" fillId="0" borderId="0"/>
    <xf numFmtId="0" fontId="12" fillId="0" borderId="0"/>
    <xf numFmtId="0" fontId="12" fillId="0" borderId="0"/>
    <xf numFmtId="0" fontId="10" fillId="0" borderId="0"/>
    <xf numFmtId="0" fontId="10" fillId="0" borderId="0"/>
    <xf numFmtId="0" fontId="12" fillId="0" borderId="0"/>
    <xf numFmtId="0" fontId="12"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62" fillId="0" borderId="0"/>
    <xf numFmtId="0" fontId="10" fillId="0" borderId="0"/>
    <xf numFmtId="0" fontId="12" fillId="0" borderId="0"/>
    <xf numFmtId="0" fontId="12" fillId="0" borderId="0"/>
    <xf numFmtId="0" fontId="10" fillId="0" borderId="0"/>
    <xf numFmtId="0" fontId="10" fillId="0" borderId="0"/>
    <xf numFmtId="169" fontId="90" fillId="0" borderId="0" applyBorder="0"/>
    <xf numFmtId="0" fontId="10" fillId="0" borderId="0"/>
    <xf numFmtId="0" fontId="10" fillId="0" borderId="0"/>
    <xf numFmtId="0" fontId="12" fillId="0" borderId="0"/>
    <xf numFmtId="0" fontId="12" fillId="0" borderId="0"/>
    <xf numFmtId="0" fontId="10" fillId="0" borderId="0"/>
    <xf numFmtId="0" fontId="10" fillId="0" borderId="0"/>
    <xf numFmtId="0" fontId="12" fillId="0" borderId="0"/>
    <xf numFmtId="0" fontId="12" fillId="0" borderId="0"/>
    <xf numFmtId="0" fontId="12"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0" fillId="0" borderId="0"/>
    <xf numFmtId="0" fontId="10" fillId="0" borderId="0"/>
    <xf numFmtId="0" fontId="69" fillId="0" borderId="0"/>
    <xf numFmtId="0" fontId="12" fillId="0" borderId="0"/>
    <xf numFmtId="0" fontId="63" fillId="0" borderId="0"/>
    <xf numFmtId="0" fontId="91" fillId="0" borderId="0"/>
    <xf numFmtId="0" fontId="12" fillId="0" borderId="0"/>
    <xf numFmtId="174" fontId="12" fillId="0" borderId="0"/>
    <xf numFmtId="0" fontId="10" fillId="0" borderId="0"/>
    <xf numFmtId="0" fontId="10" fillId="0" borderId="0"/>
    <xf numFmtId="0" fontId="12" fillId="0" borderId="0"/>
    <xf numFmtId="0" fontId="69" fillId="0" borderId="0"/>
    <xf numFmtId="0" fontId="12" fillId="0" borderId="0"/>
    <xf numFmtId="0" fontId="10" fillId="0" borderId="0"/>
    <xf numFmtId="0" fontId="10" fillId="0" borderId="0"/>
    <xf numFmtId="0" fontId="10" fillId="0" borderId="0"/>
    <xf numFmtId="0" fontId="10" fillId="0" borderId="0"/>
    <xf numFmtId="0" fontId="10" fillId="0" borderId="0"/>
    <xf numFmtId="4" fontId="65" fillId="0" borderId="10" applyFill="0" applyBorder="0" applyProtection="0">
      <alignment horizontal="right" vertical="center"/>
    </xf>
    <xf numFmtId="0" fontId="92" fillId="2" borderId="0" applyNumberFormat="0" applyFont="0" applyBorder="0" applyAlignment="0" applyProtection="0"/>
    <xf numFmtId="0" fontId="93" fillId="2" borderId="0" applyNumberFormat="0" applyFont="0" applyBorder="0" applyAlignment="0" applyProtection="0"/>
    <xf numFmtId="0" fontId="10" fillId="11" borderId="8" applyNumberFormat="0" applyFont="0" applyAlignment="0" applyProtection="0"/>
    <xf numFmtId="0" fontId="10" fillId="11" borderId="8" applyNumberFormat="0" applyFont="0" applyAlignment="0" applyProtection="0"/>
    <xf numFmtId="0" fontId="10" fillId="11" borderId="8" applyNumberFormat="0" applyFont="0" applyAlignment="0" applyProtection="0"/>
    <xf numFmtId="0" fontId="46" fillId="52" borderId="8" applyNumberFormat="0" applyFont="0" applyAlignment="0" applyProtection="0"/>
    <xf numFmtId="0" fontId="10" fillId="11" borderId="8" applyNumberFormat="0" applyFont="0" applyAlignment="0" applyProtection="0"/>
    <xf numFmtId="0" fontId="10" fillId="11" borderId="8" applyNumberFormat="0" applyFont="0" applyAlignment="0" applyProtection="0"/>
    <xf numFmtId="9" fontId="46" fillId="0" borderId="0" applyFont="0" applyFill="0" applyBorder="0" applyAlignment="0" applyProtection="0"/>
    <xf numFmtId="9" fontId="54" fillId="0" borderId="0" applyFont="0" applyFill="0" applyBorder="0" applyAlignment="0" applyProtection="0"/>
    <xf numFmtId="9" fontId="1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12"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6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4"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2" fillId="0" borderId="0"/>
    <xf numFmtId="168" fontId="94" fillId="65" borderId="21">
      <alignment vertical="center"/>
    </xf>
    <xf numFmtId="166" fontId="95" fillId="65" borderId="21">
      <alignment vertical="center"/>
    </xf>
    <xf numFmtId="168" fontId="96" fillId="66" borderId="21">
      <alignment vertical="center"/>
    </xf>
    <xf numFmtId="0" fontId="12" fillId="67" borderId="22" applyBorder="0">
      <alignment horizontal="left" vertical="center"/>
    </xf>
    <xf numFmtId="49" fontId="12" fillId="68" borderId="10">
      <alignment vertical="center" wrapText="1"/>
    </xf>
    <xf numFmtId="0" fontId="12" fillId="69" borderId="23">
      <alignment horizontal="left" vertical="center" wrapText="1"/>
    </xf>
    <xf numFmtId="0" fontId="97" fillId="70" borderId="10">
      <alignment horizontal="left" vertical="center" wrapText="1"/>
    </xf>
    <xf numFmtId="0" fontId="12" fillId="71" borderId="10">
      <alignment horizontal="left" vertical="center" wrapText="1"/>
    </xf>
    <xf numFmtId="0" fontId="12" fillId="72" borderId="10">
      <alignment horizontal="left" vertical="center" wrapText="1"/>
    </xf>
    <xf numFmtId="169" fontId="98" fillId="73" borderId="0" applyNumberFormat="0" applyBorder="0">
      <alignment horizontal="center"/>
      <protection locked="0"/>
    </xf>
    <xf numFmtId="169" fontId="55" fillId="61" borderId="0" applyNumberFormat="0" applyBorder="0">
      <alignment horizontal="left"/>
      <protection locked="0"/>
    </xf>
    <xf numFmtId="169" fontId="71" fillId="62" borderId="0" applyNumberFormat="0" applyBorder="0">
      <alignment horizontal="left"/>
      <protection locked="0"/>
    </xf>
    <xf numFmtId="169" fontId="80" fillId="63" borderId="0" applyNumberFormat="0" applyBorder="0">
      <alignment horizontal="left"/>
      <protection locked="0"/>
    </xf>
    <xf numFmtId="169" fontId="99" fillId="60" borderId="0" applyNumberFormat="0" applyBorder="0">
      <alignment horizontal="center"/>
      <protection locked="0"/>
    </xf>
    <xf numFmtId="169" fontId="99" fillId="61" borderId="0" applyNumberFormat="0" applyBorder="0">
      <alignment horizontal="left"/>
      <protection locked="0"/>
    </xf>
    <xf numFmtId="169" fontId="100" fillId="60" borderId="0" applyNumberFormat="0" applyBorder="0">
      <protection locked="0"/>
    </xf>
    <xf numFmtId="169" fontId="55" fillId="62" borderId="0" applyNumberFormat="0" applyBorder="0">
      <alignment horizontal="left"/>
      <protection locked="0"/>
    </xf>
    <xf numFmtId="169" fontId="71" fillId="62" borderId="0" applyNumberFormat="0" applyBorder="0">
      <alignment horizontal="left"/>
      <protection locked="0"/>
    </xf>
    <xf numFmtId="169" fontId="80" fillId="63" borderId="0" applyNumberFormat="0" applyBorder="0">
      <alignment horizontal="left"/>
      <protection locked="0"/>
    </xf>
    <xf numFmtId="169" fontId="101" fillId="62" borderId="0" applyNumberFormat="0" applyBorder="0">
      <alignment horizontal="left" vertical="center"/>
      <protection locked="0"/>
    </xf>
    <xf numFmtId="169" fontId="102" fillId="60" borderId="0" applyNumberFormat="0" applyBorder="0">
      <protection locked="0"/>
    </xf>
    <xf numFmtId="0" fontId="44" fillId="0" borderId="9" applyNumberFormat="0" applyFill="0" applyAlignment="0" applyProtection="0"/>
    <xf numFmtId="169" fontId="55" fillId="62" borderId="0" applyNumberFormat="0" applyBorder="0">
      <alignment horizontal="right"/>
      <protection locked="0"/>
    </xf>
    <xf numFmtId="169" fontId="103" fillId="74" borderId="0" applyNumberFormat="0" applyBorder="0">
      <protection locked="0"/>
    </xf>
    <xf numFmtId="169" fontId="104" fillId="74" borderId="0" applyNumberFormat="0" applyBorder="0">
      <protection locked="0"/>
    </xf>
    <xf numFmtId="169" fontId="55" fillId="59" borderId="0" applyNumberFormat="0" applyBorder="0">
      <protection locked="0"/>
    </xf>
    <xf numFmtId="169" fontId="55" fillId="61" borderId="0" applyNumberFormat="0" applyBorder="0">
      <protection locked="0"/>
    </xf>
    <xf numFmtId="169" fontId="55" fillId="61" borderId="0" applyNumberFormat="0" applyBorder="0">
      <protection locked="0"/>
    </xf>
    <xf numFmtId="169" fontId="105" fillId="75" borderId="0" applyNumberFormat="0" applyBorder="0">
      <protection locked="0"/>
    </xf>
    <xf numFmtId="0" fontId="9" fillId="0" borderId="0"/>
    <xf numFmtId="0" fontId="63" fillId="0" borderId="0"/>
    <xf numFmtId="43" fontId="63" fillId="0" borderId="0" applyFont="0" applyFill="0" applyBorder="0" applyAlignment="0" applyProtection="0"/>
    <xf numFmtId="44" fontId="63" fillId="0" borderId="0" applyFont="0" applyFill="0" applyBorder="0" applyAlignment="0" applyProtection="0"/>
    <xf numFmtId="0" fontId="63" fillId="0" borderId="0"/>
    <xf numFmtId="9" fontId="125" fillId="0" borderId="0" applyFont="0" applyFill="0" applyBorder="0" applyAlignment="0" applyProtection="0"/>
    <xf numFmtId="177" fontId="125" fillId="0" borderId="0"/>
    <xf numFmtId="44" fontId="125" fillId="0" borderId="0" applyFont="0" applyFill="0" applyBorder="0" applyAlignment="0" applyProtection="0"/>
    <xf numFmtId="43" fontId="125" fillId="0" borderId="0" applyFont="0" applyFill="0" applyBorder="0" applyAlignment="0" applyProtection="0"/>
    <xf numFmtId="0" fontId="126" fillId="8" borderId="4" applyNumberFormat="0" applyAlignment="0" applyProtection="0"/>
    <xf numFmtId="0" fontId="8" fillId="0" borderId="0"/>
    <xf numFmtId="4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118" fillId="35" borderId="0" applyNumberFormat="0" applyBorder="0" applyAlignment="0" applyProtection="0"/>
    <xf numFmtId="0" fontId="63" fillId="34" borderId="0" applyNumberFormat="0" applyBorder="0" applyAlignment="0" applyProtection="0"/>
    <xf numFmtId="0" fontId="127" fillId="0" borderId="0"/>
    <xf numFmtId="43" fontId="63" fillId="0" borderId="0" applyFont="0" applyFill="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13" borderId="0" applyNumberFormat="0" applyBorder="0" applyAlignment="0" applyProtection="0"/>
    <xf numFmtId="0" fontId="7" fillId="37" borderId="0" applyNumberFormat="0" applyBorder="0" applyAlignment="0" applyProtection="0"/>
    <xf numFmtId="0" fontId="7" fillId="17" borderId="0" applyNumberFormat="0" applyBorder="0" applyAlignment="0" applyProtection="0"/>
    <xf numFmtId="0" fontId="7" fillId="38" borderId="0" applyNumberFormat="0" applyBorder="0" applyAlignment="0" applyProtection="0"/>
    <xf numFmtId="0" fontId="7" fillId="21" borderId="0" applyNumberFormat="0" applyBorder="0" applyAlignment="0" applyProtection="0"/>
    <xf numFmtId="0" fontId="7" fillId="39" borderId="0" applyNumberFormat="0" applyBorder="0" applyAlignment="0" applyProtection="0"/>
    <xf numFmtId="0" fontId="7" fillId="25" borderId="0" applyNumberFormat="0" applyBorder="0" applyAlignment="0" applyProtection="0"/>
    <xf numFmtId="0" fontId="7" fillId="40" borderId="0" applyNumberFormat="0" applyBorder="0" applyAlignment="0" applyProtection="0"/>
    <xf numFmtId="0" fontId="7" fillId="29" borderId="0" applyNumberFormat="0" applyBorder="0" applyAlignment="0" applyProtection="0"/>
    <xf numFmtId="0" fontId="7" fillId="41" borderId="0" applyNumberFormat="0" applyBorder="0" applyAlignment="0" applyProtection="0"/>
    <xf numFmtId="0" fontId="7" fillId="14" borderId="0" applyNumberFormat="0" applyBorder="0" applyAlignment="0" applyProtection="0"/>
    <xf numFmtId="0" fontId="7" fillId="42" borderId="0" applyNumberFormat="0" applyBorder="0" applyAlignment="0" applyProtection="0"/>
    <xf numFmtId="0" fontId="7" fillId="18" borderId="0" applyNumberFormat="0" applyBorder="0" applyAlignment="0" applyProtection="0"/>
    <xf numFmtId="0" fontId="7" fillId="43" borderId="0" applyNumberFormat="0" applyBorder="0" applyAlignment="0" applyProtection="0"/>
    <xf numFmtId="0" fontId="7" fillId="22" borderId="0" applyNumberFormat="0" applyBorder="0" applyAlignment="0" applyProtection="0"/>
    <xf numFmtId="0" fontId="7" fillId="39" borderId="0" applyNumberFormat="0" applyBorder="0" applyAlignment="0" applyProtection="0"/>
    <xf numFmtId="0" fontId="7" fillId="26" borderId="0" applyNumberFormat="0" applyBorder="0" applyAlignment="0" applyProtection="0"/>
    <xf numFmtId="0" fontId="7" fillId="41" borderId="0" applyNumberFormat="0" applyBorder="0" applyAlignment="0" applyProtection="0"/>
    <xf numFmtId="0" fontId="7" fillId="30" borderId="0" applyNumberFormat="0" applyBorder="0" applyAlignment="0" applyProtection="0"/>
    <xf numFmtId="0" fontId="7" fillId="44" borderId="0" applyNumberFormat="0" applyBorder="0" applyAlignment="0" applyProtection="0"/>
    <xf numFmtId="0" fontId="7" fillId="34" borderId="0" applyNumberFormat="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11" borderId="8" applyNumberFormat="0" applyFont="0" applyAlignment="0" applyProtection="0"/>
    <xf numFmtId="9" fontId="7" fillId="0" borderId="0" applyFont="0" applyFill="0" applyBorder="0" applyAlignment="0" applyProtection="0"/>
    <xf numFmtId="0" fontId="7" fillId="0" borderId="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36"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3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38"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39"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40"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41"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42"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43"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39"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41"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44"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11" borderId="8" applyNumberFormat="0" applyFont="0" applyAlignment="0" applyProtection="0"/>
    <xf numFmtId="0" fontId="7" fillId="11" borderId="8" applyNumberFormat="0" applyFont="0" applyAlignment="0" applyProtection="0"/>
    <xf numFmtId="0" fontId="7" fillId="11" borderId="8" applyNumberFormat="0" applyFont="0" applyAlignment="0" applyProtection="0"/>
    <xf numFmtId="0" fontId="7" fillId="11" borderId="8" applyNumberFormat="0" applyFont="0" applyAlignment="0" applyProtection="0"/>
    <xf numFmtId="0" fontId="7" fillId="11" borderId="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7" fillId="0" borderId="0"/>
    <xf numFmtId="0" fontId="7" fillId="0" borderId="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2" fillId="0" borderId="0"/>
    <xf numFmtId="0" fontId="12" fillId="0" borderId="0"/>
    <xf numFmtId="0" fontId="6" fillId="3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49" fontId="65" fillId="0" borderId="66" applyNumberFormat="0" applyFont="0" applyFill="0" applyBorder="0" applyProtection="0">
      <alignment horizontal="left" vertical="center" indent="5"/>
    </xf>
    <xf numFmtId="0" fontId="52" fillId="56" borderId="64">
      <alignment horizontal="left" vertical="center" indent="1"/>
    </xf>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9" fontId="6" fillId="0" borderId="0" applyFont="0" applyFill="0" applyBorder="0" applyAlignment="0" applyProtection="0"/>
    <xf numFmtId="0" fontId="44" fillId="0" borderId="65" applyNumberFormat="0" applyFill="0" applyAlignment="0" applyProtection="0"/>
    <xf numFmtId="0" fontId="6" fillId="0" borderId="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8" fillId="56" borderId="64">
      <alignment horizontal="left" vertical="center" wrapText="1" indent="1"/>
    </xf>
    <xf numFmtId="0" fontId="52" fillId="56" borderId="64">
      <alignment horizontal="left" vertical="center" indent="1"/>
    </xf>
    <xf numFmtId="43" fontId="6" fillId="0" borderId="0" applyFont="0" applyFill="0" applyBorder="0" applyAlignment="0" applyProtection="0"/>
    <xf numFmtId="0" fontId="50" fillId="56" borderId="64">
      <alignment horizontal="center" vertical="center"/>
    </xf>
    <xf numFmtId="43" fontId="6" fillId="0" borderId="0" applyFont="0" applyFill="0" applyBorder="0" applyAlignment="0" applyProtection="0"/>
    <xf numFmtId="43" fontId="6" fillId="0" borderId="0" applyFont="0" applyFill="0" applyBorder="0" applyAlignment="0" applyProtection="0"/>
    <xf numFmtId="0" fontId="50" fillId="56" borderId="64">
      <alignment horizontal="center" vertical="center"/>
    </xf>
    <xf numFmtId="43" fontId="6" fillId="0" borderId="0" applyFont="0" applyFill="0" applyBorder="0" applyAlignment="0" applyProtection="0"/>
    <xf numFmtId="0" fontId="48" fillId="55" borderId="64">
      <alignment horizontal="left" vertical="center" indent="1"/>
    </xf>
    <xf numFmtId="168" fontId="47" fillId="55" borderId="64">
      <alignment horizontal="right" vertical="center" indent="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0" borderId="0"/>
    <xf numFmtId="4" fontId="65" fillId="0" borderId="64" applyFill="0" applyBorder="0" applyProtection="0">
      <alignment horizontal="righ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9" fontId="65" fillId="0" borderId="64" applyNumberFormat="0" applyFont="0" applyFill="0" applyBorder="0" applyProtection="0">
      <alignment horizontal="left" vertical="center" indent="2"/>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48" fillId="56" borderId="64">
      <alignment horizontal="left" vertical="center" indent="1"/>
    </xf>
    <xf numFmtId="0" fontId="49" fillId="57" borderId="64">
      <alignment horizontal="center" vertical="center"/>
    </xf>
    <xf numFmtId="168" fontId="47" fillId="56" borderId="64">
      <alignment horizontal="right" vertical="center" indent="1"/>
    </xf>
    <xf numFmtId="0" fontId="6" fillId="0" borderId="0"/>
    <xf numFmtId="0" fontId="53" fillId="57" borderId="64">
      <alignment horizontal="left" vertical="center" indent="1"/>
    </xf>
    <xf numFmtId="0" fontId="51" fillId="58" borderId="64">
      <alignment horizontal="left" vertical="center" indent="1"/>
    </xf>
    <xf numFmtId="0" fontId="6" fillId="0" borderId="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1" fillId="58" borderId="64">
      <alignment horizontal="left" vertical="center" indent="1"/>
    </xf>
    <xf numFmtId="168" fontId="94" fillId="65" borderId="67">
      <alignment vertical="center"/>
    </xf>
    <xf numFmtId="166" fontId="95" fillId="65" borderId="67">
      <alignment vertical="center"/>
    </xf>
    <xf numFmtId="168" fontId="96" fillId="66" borderId="67">
      <alignment vertical="center"/>
    </xf>
    <xf numFmtId="49" fontId="12" fillId="68" borderId="64">
      <alignment vertical="center" wrapText="1"/>
    </xf>
    <xf numFmtId="0" fontId="12" fillId="69" borderId="69">
      <alignment horizontal="left" vertical="center" wrapText="1"/>
    </xf>
    <xf numFmtId="0" fontId="97" fillId="70" borderId="64">
      <alignment horizontal="left" vertical="center" wrapText="1"/>
    </xf>
    <xf numFmtId="0" fontId="12" fillId="72" borderId="64">
      <alignment horizontal="left" vertical="center" wrapText="1"/>
    </xf>
    <xf numFmtId="0" fontId="12" fillId="0" borderId="0"/>
    <xf numFmtId="168" fontId="47" fillId="55" borderId="64">
      <alignment horizontal="right" vertical="center" indent="1"/>
    </xf>
    <xf numFmtId="168" fontId="47" fillId="56" borderId="64">
      <alignment horizontal="right" vertical="center" indent="1"/>
    </xf>
    <xf numFmtId="0" fontId="51" fillId="58" borderId="64">
      <alignment horizontal="left" vertical="center" indent="1"/>
    </xf>
    <xf numFmtId="0" fontId="12" fillId="71" borderId="64">
      <alignment horizontal="left" vertical="center" wrapText="1"/>
    </xf>
    <xf numFmtId="0" fontId="12" fillId="67" borderId="68" applyBorder="0">
      <alignment horizontal="left" vertical="center"/>
    </xf>
    <xf numFmtId="43" fontId="12" fillId="0" borderId="0" applyFont="0" applyFill="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44" fillId="0" borderId="79" applyNumberFormat="0" applyFill="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94" fillId="65" borderId="80">
      <alignment vertical="center"/>
    </xf>
    <xf numFmtId="166" fontId="95" fillId="65" borderId="80">
      <alignment vertical="center"/>
    </xf>
    <xf numFmtId="168" fontId="96" fillId="66" borderId="80">
      <alignment vertical="center"/>
    </xf>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44" fillId="0" borderId="79" applyNumberFormat="0" applyFill="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8" fontId="94" fillId="65" borderId="80">
      <alignment vertical="center"/>
    </xf>
    <xf numFmtId="166" fontId="95" fillId="65" borderId="80">
      <alignment vertical="center"/>
    </xf>
    <xf numFmtId="168" fontId="96" fillId="66" borderId="80">
      <alignment vertical="center"/>
    </xf>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44" fillId="0" borderId="79" applyNumberFormat="0" applyFill="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94" fillId="65" borderId="80">
      <alignment vertical="center"/>
    </xf>
    <xf numFmtId="166" fontId="95" fillId="65" borderId="80">
      <alignment vertical="center"/>
    </xf>
    <xf numFmtId="168" fontId="96" fillId="66" borderId="80">
      <alignment vertical="center"/>
    </xf>
    <xf numFmtId="0" fontId="5"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9" fillId="0" borderId="16"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72" fillId="0" borderId="16"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44" fillId="0" borderId="79" applyNumberFormat="0" applyFill="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94" fillId="65" borderId="80">
      <alignment vertical="center"/>
    </xf>
    <xf numFmtId="166" fontId="95" fillId="65" borderId="80">
      <alignment vertical="center"/>
    </xf>
    <xf numFmtId="168" fontId="96" fillId="66" borderId="80">
      <alignment vertical="center"/>
    </xf>
    <xf numFmtId="0" fontId="5" fillId="0" borderId="0"/>
    <xf numFmtId="177" fontId="12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9" fontId="65" fillId="0" borderId="66" applyNumberFormat="0" applyFont="0" applyFill="0" applyBorder="0" applyProtection="0">
      <alignment horizontal="left" vertical="center" indent="5"/>
    </xf>
    <xf numFmtId="0" fontId="52" fillId="56" borderId="64">
      <alignment horizontal="left" vertical="center" indent="1"/>
    </xf>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44" fillId="0" borderId="79" applyNumberFormat="0" applyFill="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8" fillId="56" borderId="64">
      <alignment horizontal="left" vertical="center" wrapText="1" indent="1"/>
    </xf>
    <xf numFmtId="0" fontId="52" fillId="56" borderId="64">
      <alignment horizontal="left" vertical="center" indent="1"/>
    </xf>
    <xf numFmtId="43" fontId="5" fillId="0" borderId="0" applyFont="0" applyFill="0" applyBorder="0" applyAlignment="0" applyProtection="0"/>
    <xf numFmtId="0" fontId="50" fillId="56" borderId="64">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50" fillId="56" borderId="64">
      <alignment horizontal="center" vertical="center"/>
    </xf>
    <xf numFmtId="43" fontId="5" fillId="0" borderId="0" applyFont="0" applyFill="0" applyBorder="0" applyAlignment="0" applyProtection="0"/>
    <xf numFmtId="0" fontId="48" fillId="55" borderId="64">
      <alignment horizontal="left" vertical="center" indent="1"/>
    </xf>
    <xf numFmtId="168" fontId="47" fillId="55" borderId="64">
      <alignment horizontal="right" vertical="center" inden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 fontId="65" fillId="0" borderId="64" applyFill="0" applyBorder="0" applyProtection="0">
      <alignment horizontal="righ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9" fontId="65" fillId="0" borderId="64" applyNumberFormat="0" applyFont="0" applyFill="0" applyBorder="0" applyProtection="0">
      <alignment horizontal="left" vertical="center" indent="2"/>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8" fillId="56" borderId="64">
      <alignment horizontal="left" vertical="center" indent="1"/>
    </xf>
    <xf numFmtId="0" fontId="49" fillId="57" borderId="64">
      <alignment horizontal="center" vertical="center"/>
    </xf>
    <xf numFmtId="168" fontId="47" fillId="56" borderId="64">
      <alignment horizontal="right" vertical="center" indent="1"/>
    </xf>
    <xf numFmtId="0" fontId="5" fillId="0" borderId="0"/>
    <xf numFmtId="0" fontId="53" fillId="57" borderId="64">
      <alignment horizontal="left" vertical="center" indent="1"/>
    </xf>
    <xf numFmtId="0" fontId="51" fillId="58" borderId="64">
      <alignment horizontal="left" vertical="center" indent="1"/>
    </xf>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1" fillId="58" borderId="64">
      <alignment horizontal="left" vertical="center" indent="1"/>
    </xf>
    <xf numFmtId="168" fontId="94" fillId="65" borderId="80">
      <alignment vertical="center"/>
    </xf>
    <xf numFmtId="166" fontId="95" fillId="65" borderId="80">
      <alignment vertical="center"/>
    </xf>
    <xf numFmtId="168" fontId="96" fillId="66" borderId="80">
      <alignment vertical="center"/>
    </xf>
    <xf numFmtId="49" fontId="12" fillId="68" borderId="64">
      <alignment vertical="center" wrapText="1"/>
    </xf>
    <xf numFmtId="0" fontId="12" fillId="69" borderId="69">
      <alignment horizontal="left" vertical="center" wrapText="1"/>
    </xf>
    <xf numFmtId="0" fontId="97" fillId="70" borderId="64">
      <alignment horizontal="left" vertical="center" wrapText="1"/>
    </xf>
    <xf numFmtId="0" fontId="12" fillId="72" borderId="64">
      <alignment horizontal="left" vertical="center" wrapText="1"/>
    </xf>
    <xf numFmtId="168" fontId="47" fillId="55" borderId="64">
      <alignment horizontal="right" vertical="center" indent="1"/>
    </xf>
    <xf numFmtId="168" fontId="47" fillId="56" borderId="64">
      <alignment horizontal="right" vertical="center" indent="1"/>
    </xf>
    <xf numFmtId="0" fontId="51" fillId="58" borderId="64">
      <alignment horizontal="left" vertical="center" indent="1"/>
    </xf>
    <xf numFmtId="0" fontId="12" fillId="71" borderId="64">
      <alignment horizontal="left" vertical="center" wrapText="1"/>
    </xf>
    <xf numFmtId="0" fontId="12" fillId="67" borderId="68" applyBorder="0">
      <alignment horizontal="left" vertical="center"/>
    </xf>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12" fillId="0" borderId="0"/>
    <xf numFmtId="0" fontId="12" fillId="0" borderId="0"/>
    <xf numFmtId="0" fontId="12" fillId="0" borderId="0"/>
    <xf numFmtId="0" fontId="64" fillId="0" borderId="0"/>
    <xf numFmtId="43" fontId="12"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1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33" fillId="0" borderId="0"/>
    <xf numFmtId="43" fontId="133" fillId="0" borderId="0" applyFont="0" applyFill="0" applyBorder="0" applyAlignment="0" applyProtection="0"/>
    <xf numFmtId="9" fontId="133" fillId="0" borderId="0" applyFont="0" applyFill="0" applyBorder="0" applyAlignment="0" applyProtection="0"/>
    <xf numFmtId="44" fontId="133"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9" fontId="1" fillId="0" borderId="0" applyFon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3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3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4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0" fontId="1" fillId="11"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330">
    <xf numFmtId="0" fontId="0" fillId="0" borderId="0" xfId="0"/>
    <xf numFmtId="0" fontId="0" fillId="0" borderId="0" xfId="0" applyAlignment="1">
      <alignment horizontal="center"/>
    </xf>
    <xf numFmtId="0" fontId="12" fillId="0" borderId="0" xfId="0" applyFont="1" applyAlignment="1">
      <alignment horizontal="center"/>
    </xf>
    <xf numFmtId="0" fontId="13" fillId="0" borderId="0" xfId="1" applyNumberFormat="1" applyFont="1"/>
    <xf numFmtId="0" fontId="13" fillId="0" borderId="0" xfId="0" applyFont="1"/>
    <xf numFmtId="164" fontId="0" fillId="0" borderId="0" xfId="0" applyNumberFormat="1"/>
    <xf numFmtId="9" fontId="14" fillId="0" borderId="0" xfId="7" applyFont="1"/>
    <xf numFmtId="0" fontId="12" fillId="0" borderId="0" xfId="0" applyFont="1"/>
    <xf numFmtId="164" fontId="13" fillId="0" borderId="0" xfId="0" applyNumberFormat="1" applyFont="1"/>
    <xf numFmtId="0" fontId="13" fillId="0" borderId="0" xfId="0" applyFont="1" applyAlignment="1">
      <alignment horizontal="center" wrapText="1"/>
    </xf>
    <xf numFmtId="9" fontId="0" fillId="0" borderId="0" xfId="0" applyNumberFormat="1"/>
    <xf numFmtId="164" fontId="15" fillId="0" borderId="0" xfId="0" applyNumberFormat="1" applyFont="1"/>
    <xf numFmtId="164" fontId="15" fillId="0" borderId="0" xfId="1" applyNumberFormat="1" applyFont="1"/>
    <xf numFmtId="0" fontId="14" fillId="0" borderId="0" xfId="0" applyFont="1" applyAlignment="1">
      <alignment horizontal="center"/>
    </xf>
    <xf numFmtId="165" fontId="13" fillId="0" borderId="0" xfId="2" applyNumberFormat="1" applyFont="1"/>
    <xf numFmtId="0" fontId="12" fillId="3" borderId="0" xfId="5" applyFont="1" applyFill="1"/>
    <xf numFmtId="0" fontId="22" fillId="3" borderId="0" xfId="5" applyFont="1" applyFill="1"/>
    <xf numFmtId="0" fontId="23" fillId="3" borderId="0" xfId="5" applyFont="1" applyFill="1" applyAlignment="1">
      <alignment horizontal="left"/>
    </xf>
    <xf numFmtId="0" fontId="12" fillId="3" borderId="0" xfId="0" applyFont="1" applyFill="1" applyAlignment="1">
      <alignment horizontal="center"/>
    </xf>
    <xf numFmtId="0" fontId="25" fillId="3" borderId="0" xfId="5" applyFont="1" applyFill="1" applyAlignment="1">
      <alignment horizontal="left"/>
    </xf>
    <xf numFmtId="0" fontId="27" fillId="0" borderId="0" xfId="0" applyFont="1"/>
    <xf numFmtId="0" fontId="13" fillId="0" borderId="0" xfId="0" applyFont="1" applyAlignment="1">
      <alignment horizontal="center"/>
    </xf>
    <xf numFmtId="41" fontId="14" fillId="0" borderId="0" xfId="7" applyNumberFormat="1" applyFont="1" applyAlignment="1">
      <alignment horizontal="right"/>
    </xf>
    <xf numFmtId="41" fontId="0" fillId="0" borderId="0" xfId="0" applyNumberFormat="1" applyAlignment="1">
      <alignment horizontal="right"/>
    </xf>
    <xf numFmtId="164" fontId="0" fillId="0" borderId="0" xfId="1" applyNumberFormat="1" applyFont="1" applyAlignment="1">
      <alignment horizontal="right"/>
    </xf>
    <xf numFmtId="9" fontId="0" fillId="0" borderId="0" xfId="7" applyFont="1" applyAlignment="1">
      <alignment horizontal="right"/>
    </xf>
    <xf numFmtId="164" fontId="15" fillId="0" borderId="0" xfId="1" applyNumberFormat="1" applyFont="1" applyAlignment="1">
      <alignment horizontal="right"/>
    </xf>
    <xf numFmtId="164" fontId="0" fillId="0" borderId="0" xfId="0" applyNumberFormat="1" applyAlignment="1">
      <alignment horizontal="right"/>
    </xf>
    <xf numFmtId="9" fontId="13" fillId="0" borderId="0" xfId="7" applyFont="1" applyAlignment="1">
      <alignment horizontal="right"/>
    </xf>
    <xf numFmtId="0" fontId="14" fillId="0" borderId="0" xfId="0" applyFont="1" applyAlignment="1">
      <alignment horizontal="right"/>
    </xf>
    <xf numFmtId="165" fontId="0" fillId="0" borderId="0" xfId="2" applyNumberFormat="1" applyFont="1" applyAlignment="1">
      <alignment horizontal="right"/>
    </xf>
    <xf numFmtId="165" fontId="13" fillId="0" borderId="0" xfId="2" applyNumberFormat="1" applyFont="1" applyAlignment="1">
      <alignment horizontal="right"/>
    </xf>
    <xf numFmtId="0" fontId="0" fillId="0" borderId="0" xfId="0" applyAlignment="1">
      <alignment horizontal="right"/>
    </xf>
    <xf numFmtId="0" fontId="29" fillId="0" borderId="0" xfId="0" applyFont="1"/>
    <xf numFmtId="0" fontId="12" fillId="3" borderId="0" xfId="5" applyFont="1" applyFill="1" applyAlignment="1">
      <alignment horizontal="center"/>
    </xf>
    <xf numFmtId="0" fontId="106" fillId="3" borderId="0" xfId="5" applyFont="1" applyFill="1"/>
    <xf numFmtId="0" fontId="106" fillId="3" borderId="0" xfId="5" applyFont="1" applyFill="1" applyAlignment="1">
      <alignment horizontal="center"/>
    </xf>
    <xf numFmtId="0" fontId="107" fillId="3" borderId="0" xfId="3" applyFont="1" applyFill="1" applyAlignment="1" applyProtection="1">
      <alignment horizontal="center"/>
    </xf>
    <xf numFmtId="0" fontId="26" fillId="0" borderId="0" xfId="3" applyFont="1" applyAlignment="1" applyProtection="1">
      <alignment horizontal="center"/>
    </xf>
    <xf numFmtId="0" fontId="110" fillId="0" borderId="0" xfId="3" applyFont="1" applyAlignment="1" applyProtection="1">
      <alignment horizontal="center"/>
    </xf>
    <xf numFmtId="164" fontId="12" fillId="0" borderId="0" xfId="0" applyNumberFormat="1" applyFont="1"/>
    <xf numFmtId="164" fontId="12" fillId="0" borderId="0" xfId="1" applyNumberFormat="1"/>
    <xf numFmtId="9" fontId="12" fillId="0" borderId="0" xfId="0" applyNumberFormat="1" applyFont="1"/>
    <xf numFmtId="9" fontId="12" fillId="0" borderId="0" xfId="7"/>
    <xf numFmtId="165" fontId="12" fillId="0" borderId="0" xfId="2" applyNumberFormat="1"/>
    <xf numFmtId="166" fontId="12" fillId="0" borderId="0" xfId="7" applyNumberFormat="1" applyAlignment="1">
      <alignment horizontal="center"/>
    </xf>
    <xf numFmtId="0" fontId="12" fillId="0" borderId="0" xfId="0" applyFont="1" applyAlignment="1">
      <alignment horizontal="left"/>
    </xf>
    <xf numFmtId="0" fontId="0" fillId="0" borderId="0" xfId="0" applyAlignment="1">
      <alignment horizontal="left"/>
    </xf>
    <xf numFmtId="0" fontId="29" fillId="0" borderId="0" xfId="0" applyFont="1" applyAlignment="1">
      <alignment horizontal="left" indent="1"/>
    </xf>
    <xf numFmtId="3" fontId="12" fillId="0" borderId="0" xfId="0" applyNumberFormat="1" applyFont="1" applyAlignment="1">
      <alignment horizontal="center"/>
    </xf>
    <xf numFmtId="3" fontId="0" fillId="0" borderId="0" xfId="7" applyNumberFormat="1" applyFont="1" applyAlignment="1">
      <alignment horizontal="center"/>
    </xf>
    <xf numFmtId="3" fontId="12" fillId="0" borderId="0" xfId="1" applyNumberFormat="1" applyAlignment="1">
      <alignment horizontal="center"/>
    </xf>
    <xf numFmtId="164" fontId="12" fillId="0" borderId="0" xfId="0" applyNumberFormat="1" applyFont="1" applyAlignment="1">
      <alignment horizontal="right"/>
    </xf>
    <xf numFmtId="9" fontId="0" fillId="0" borderId="0" xfId="0" applyNumberFormat="1" applyAlignment="1">
      <alignment horizontal="right"/>
    </xf>
    <xf numFmtId="9" fontId="12" fillId="0" borderId="0" xfId="7" applyAlignment="1">
      <alignment horizontal="right"/>
    </xf>
    <xf numFmtId="0" fontId="12" fillId="0" borderId="0" xfId="0" applyFont="1" applyAlignment="1">
      <alignment horizontal="right"/>
    </xf>
    <xf numFmtId="0" fontId="111" fillId="78" borderId="24" xfId="0" applyFont="1" applyFill="1" applyBorder="1" applyAlignment="1">
      <alignment horizontal="left" wrapText="1"/>
    </xf>
    <xf numFmtId="0" fontId="0" fillId="0" borderId="0" xfId="0" applyAlignment="1">
      <alignment horizontal="center" vertical="center" wrapText="1"/>
    </xf>
    <xf numFmtId="41" fontId="12" fillId="0" borderId="0" xfId="1" applyNumberFormat="1" applyAlignment="1">
      <alignment horizontal="right" vertical="center"/>
    </xf>
    <xf numFmtId="9" fontId="12" fillId="0" borderId="0" xfId="1" applyNumberFormat="1" applyAlignment="1">
      <alignment horizontal="right" vertical="center"/>
    </xf>
    <xf numFmtId="175" fontId="12" fillId="0" borderId="0" xfId="1" applyNumberFormat="1" applyAlignment="1">
      <alignment horizontal="right" vertical="center"/>
    </xf>
    <xf numFmtId="9" fontId="12" fillId="0" borderId="0" xfId="0" applyNumberFormat="1" applyFont="1" applyAlignment="1">
      <alignment horizontal="right" vertical="center"/>
    </xf>
    <xf numFmtId="9" fontId="12" fillId="0" borderId="0" xfId="2" applyNumberFormat="1" applyAlignment="1">
      <alignment horizontal="right" vertical="center"/>
    </xf>
    <xf numFmtId="0" fontId="23" fillId="78" borderId="0" xfId="5" applyFont="1" applyFill="1" applyAlignment="1">
      <alignment horizontal="left"/>
    </xf>
    <xf numFmtId="0" fontId="22" fillId="78" borderId="0" xfId="5" applyFont="1" applyFill="1"/>
    <xf numFmtId="0" fontId="12" fillId="78" borderId="0" xfId="5" applyFont="1" applyFill="1"/>
    <xf numFmtId="0" fontId="109" fillId="3" borderId="0" xfId="5" applyFont="1" applyFill="1" applyAlignment="1">
      <alignment horizontal="center" vertical="center"/>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vertical="center"/>
    </xf>
    <xf numFmtId="0" fontId="13" fillId="0" borderId="0" xfId="0" applyFont="1" applyAlignment="1">
      <alignment horizontal="right" vertical="center"/>
    </xf>
    <xf numFmtId="0" fontId="0" fillId="0" borderId="0" xfId="0" applyAlignment="1">
      <alignment horizontal="right" vertical="center"/>
    </xf>
    <xf numFmtId="44" fontId="0" fillId="0" borderId="0" xfId="0" applyNumberFormat="1" applyAlignment="1">
      <alignment horizontal="right"/>
    </xf>
    <xf numFmtId="0" fontId="0" fillId="78" borderId="0" xfId="0" applyFill="1" applyAlignment="1">
      <alignment horizontal="right"/>
    </xf>
    <xf numFmtId="164" fontId="0" fillId="78" borderId="0" xfId="0" applyNumberFormat="1" applyFill="1" applyAlignment="1">
      <alignment horizontal="right"/>
    </xf>
    <xf numFmtId="164" fontId="15" fillId="78" borderId="0" xfId="1" applyNumberFormat="1" applyFont="1" applyFill="1" applyAlignment="1">
      <alignment horizontal="right"/>
    </xf>
    <xf numFmtId="164" fontId="12" fillId="78" borderId="0" xfId="0" applyNumberFormat="1" applyFont="1" applyFill="1" applyAlignment="1">
      <alignment horizontal="right"/>
    </xf>
    <xf numFmtId="0" fontId="12" fillId="78" borderId="0" xfId="0" applyFont="1" applyFill="1" applyAlignment="1">
      <alignment horizontal="right"/>
    </xf>
    <xf numFmtId="165" fontId="12" fillId="78" borderId="0" xfId="2" applyNumberFormat="1" applyFill="1" applyAlignment="1">
      <alignment horizontal="right"/>
    </xf>
    <xf numFmtId="165" fontId="13" fillId="78" borderId="0" xfId="2" applyNumberFormat="1" applyFont="1" applyFill="1" applyAlignment="1">
      <alignment horizontal="right"/>
    </xf>
    <xf numFmtId="0" fontId="0" fillId="78" borderId="0" xfId="0" applyFill="1" applyAlignment="1">
      <alignment horizontal="right" vertical="center"/>
    </xf>
    <xf numFmtId="0" fontId="111" fillId="0" borderId="0" xfId="1" applyNumberFormat="1" applyFont="1" applyAlignment="1">
      <alignment horizontal="right" wrapText="1"/>
    </xf>
    <xf numFmtId="0" fontId="111" fillId="0" borderId="0" xfId="1" applyNumberFormat="1" applyFont="1" applyAlignment="1">
      <alignment horizontal="left" wrapText="1"/>
    </xf>
    <xf numFmtId="9" fontId="0" fillId="0" borderId="0" xfId="0" applyNumberFormat="1" applyAlignment="1">
      <alignment vertical="center"/>
    </xf>
    <xf numFmtId="0" fontId="111" fillId="0" borderId="0" xfId="1" applyNumberFormat="1" applyFont="1" applyAlignment="1">
      <alignment horizontal="center" wrapText="1"/>
    </xf>
    <xf numFmtId="0" fontId="13" fillId="79" borderId="0" xfId="0" applyFont="1" applyFill="1" applyAlignment="1">
      <alignment horizontal="left"/>
    </xf>
    <xf numFmtId="0" fontId="24" fillId="0" borderId="0" xfId="3" applyAlignment="1" applyProtection="1">
      <alignment vertical="center"/>
    </xf>
    <xf numFmtId="0" fontId="112" fillId="77" borderId="31" xfId="0" applyFont="1" applyFill="1" applyBorder="1" applyAlignment="1">
      <alignment horizontal="center" vertical="center" wrapText="1"/>
    </xf>
    <xf numFmtId="0" fontId="112" fillId="77" borderId="32" xfId="0" applyFont="1" applyFill="1" applyBorder="1" applyAlignment="1">
      <alignment horizontal="center" vertical="center" wrapText="1"/>
    </xf>
    <xf numFmtId="0" fontId="112" fillId="77" borderId="26" xfId="0" applyFont="1" applyFill="1" applyBorder="1" applyAlignment="1">
      <alignment vertical="center" wrapText="1"/>
    </xf>
    <xf numFmtId="0" fontId="114" fillId="77" borderId="26" xfId="0" applyFont="1" applyFill="1" applyBorder="1" applyAlignment="1">
      <alignment horizontal="center" vertical="center" wrapText="1"/>
    </xf>
    <xf numFmtId="0" fontId="113" fillId="0" borderId="25" xfId="0" applyFont="1" applyBorder="1" applyAlignment="1">
      <alignment horizontal="left" vertical="center"/>
    </xf>
    <xf numFmtId="0" fontId="113" fillId="0" borderId="29" xfId="0" applyFont="1" applyBorder="1" applyAlignment="1">
      <alignment horizontal="left" vertical="center"/>
    </xf>
    <xf numFmtId="0" fontId="0" fillId="0" borderId="40" xfId="0" applyBorder="1"/>
    <xf numFmtId="0" fontId="111" fillId="78" borderId="42" xfId="0" applyFont="1" applyFill="1" applyBorder="1" applyAlignment="1">
      <alignment horizontal="left" wrapText="1"/>
    </xf>
    <xf numFmtId="0" fontId="112" fillId="77" borderId="27" xfId="0" applyFont="1" applyFill="1" applyBorder="1" applyAlignment="1">
      <alignment horizontal="center" vertical="center" wrapText="1"/>
    </xf>
    <xf numFmtId="0" fontId="12" fillId="0" borderId="0" xfId="0" applyFont="1" applyAlignment="1">
      <alignment horizontal="center" vertical="center" wrapText="1"/>
    </xf>
    <xf numFmtId="0" fontId="0" fillId="0" borderId="40" xfId="0" applyBorder="1" applyAlignment="1">
      <alignment horizontal="center"/>
    </xf>
    <xf numFmtId="0" fontId="0" fillId="0" borderId="40" xfId="0" applyBorder="1" applyAlignment="1">
      <alignment horizontal="right"/>
    </xf>
    <xf numFmtId="0" fontId="9" fillId="0" borderId="0" xfId="523"/>
    <xf numFmtId="9" fontId="0" fillId="0" borderId="0" xfId="0" applyNumberFormat="1" applyAlignment="1">
      <alignment horizontal="right" vertical="center"/>
    </xf>
    <xf numFmtId="0" fontId="12" fillId="0" borderId="45" xfId="0" applyFont="1" applyBorder="1"/>
    <xf numFmtId="0" fontId="12" fillId="0" borderId="0" xfId="0" applyFont="1" applyAlignment="1">
      <alignment vertical="center"/>
    </xf>
    <xf numFmtId="0" fontId="0" fillId="0" borderId="0" xfId="0" applyAlignment="1">
      <alignment horizontal="left" wrapText="1"/>
    </xf>
    <xf numFmtId="9" fontId="13" fillId="0" borderId="0" xfId="0" applyNumberFormat="1" applyFont="1" applyAlignment="1">
      <alignment horizontal="center"/>
    </xf>
    <xf numFmtId="3" fontId="12" fillId="0" borderId="47" xfId="0" applyNumberFormat="1" applyFont="1" applyBorder="1" applyAlignment="1">
      <alignment horizontal="left" vertical="center" wrapText="1"/>
    </xf>
    <xf numFmtId="0" fontId="111" fillId="78" borderId="50" xfId="0" applyFont="1" applyFill="1" applyBorder="1" applyAlignment="1">
      <alignment horizontal="center" wrapText="1"/>
    </xf>
    <xf numFmtId="0" fontId="13" fillId="0" borderId="0" xfId="0" applyFont="1" applyAlignment="1">
      <alignment horizontal="center" vertical="center" wrapText="1"/>
    </xf>
    <xf numFmtId="0" fontId="13" fillId="78" borderId="0" xfId="1" applyNumberFormat="1" applyFont="1" applyFill="1" applyAlignment="1">
      <alignment horizontal="center" vertical="center"/>
    </xf>
    <xf numFmtId="0" fontId="13" fillId="0" borderId="0" xfId="0" applyFont="1" applyAlignment="1">
      <alignment horizontal="center" vertical="center"/>
    </xf>
    <xf numFmtId="3" fontId="12" fillId="0" borderId="48" xfId="0" applyNumberFormat="1" applyFont="1" applyBorder="1" applyAlignment="1">
      <alignment horizontal="left" vertical="center" wrapText="1"/>
    </xf>
    <xf numFmtId="14" fontId="12" fillId="0" borderId="0" xfId="0" applyNumberFormat="1" applyFont="1"/>
    <xf numFmtId="4" fontId="0" fillId="0" borderId="0" xfId="7" applyNumberFormat="1" applyFont="1" applyAlignment="1">
      <alignment horizontal="center"/>
    </xf>
    <xf numFmtId="0" fontId="111" fillId="78" borderId="24" xfId="0" applyFont="1" applyFill="1" applyBorder="1" applyAlignment="1">
      <alignment horizontal="left" vertical="center" wrapText="1"/>
    </xf>
    <xf numFmtId="44" fontId="0" fillId="0" borderId="0" xfId="0" applyNumberFormat="1" applyAlignment="1">
      <alignment horizontal="center"/>
    </xf>
    <xf numFmtId="0" fontId="0" fillId="0" borderId="43" xfId="0" applyBorder="1"/>
    <xf numFmtId="0" fontId="12" fillId="0" borderId="43" xfId="0" applyFont="1" applyBorder="1"/>
    <xf numFmtId="0" fontId="13" fillId="78" borderId="43" xfId="0" applyFont="1" applyFill="1" applyBorder="1"/>
    <xf numFmtId="0" fontId="0" fillId="78" borderId="0" xfId="0" applyFill="1"/>
    <xf numFmtId="0" fontId="119" fillId="0" borderId="0" xfId="0" applyFont="1" applyAlignment="1">
      <alignment horizontal="right"/>
    </xf>
    <xf numFmtId="0" fontId="119" fillId="78" borderId="0" xfId="0" applyFont="1" applyFill="1" applyAlignment="1">
      <alignment horizontal="right"/>
    </xf>
    <xf numFmtId="0" fontId="119" fillId="0" borderId="0" xfId="0" applyFont="1"/>
    <xf numFmtId="0" fontId="121" fillId="0" borderId="0" xfId="0" applyFont="1"/>
    <xf numFmtId="9" fontId="121" fillId="0" borderId="0" xfId="7" applyFont="1" applyAlignment="1">
      <alignment horizontal="right"/>
    </xf>
    <xf numFmtId="165" fontId="121" fillId="0" borderId="0" xfId="2" applyNumberFormat="1" applyFont="1" applyAlignment="1">
      <alignment horizontal="right"/>
    </xf>
    <xf numFmtId="165" fontId="121" fillId="78" borderId="0" xfId="2" applyNumberFormat="1" applyFont="1" applyFill="1" applyAlignment="1">
      <alignment horizontal="right"/>
    </xf>
    <xf numFmtId="9" fontId="12" fillId="0" borderId="0" xfId="1" applyNumberFormat="1" applyAlignment="1">
      <alignment horizontal="center" vertical="center"/>
    </xf>
    <xf numFmtId="0" fontId="16" fillId="0" borderId="0" xfId="0" applyFont="1"/>
    <xf numFmtId="41" fontId="12" fillId="0" borderId="0" xfId="0" applyNumberFormat="1" applyFont="1" applyAlignment="1">
      <alignment vertical="center"/>
    </xf>
    <xf numFmtId="0" fontId="115" fillId="0" borderId="0" xfId="0" applyFont="1"/>
    <xf numFmtId="0" fontId="115" fillId="0" borderId="0" xfId="0" applyFont="1" applyAlignment="1">
      <alignment vertical="center"/>
    </xf>
    <xf numFmtId="0" fontId="115" fillId="0" borderId="0" xfId="0" applyFont="1" applyAlignment="1">
      <alignment horizontal="right" vertical="center"/>
    </xf>
    <xf numFmtId="0" fontId="115" fillId="78" borderId="0" xfId="0" applyFont="1" applyFill="1" applyAlignment="1">
      <alignment horizontal="right" vertical="center"/>
    </xf>
    <xf numFmtId="41" fontId="12" fillId="0" borderId="0" xfId="0" applyNumberFormat="1" applyFont="1"/>
    <xf numFmtId="0" fontId="115" fillId="0" borderId="0" xfId="0" applyFont="1" applyAlignment="1">
      <alignment horizontal="right"/>
    </xf>
    <xf numFmtId="0" fontId="115" fillId="78" borderId="0" xfId="0" applyFont="1" applyFill="1" applyAlignment="1">
      <alignment horizontal="right"/>
    </xf>
    <xf numFmtId="41" fontId="115" fillId="0" borderId="0" xfId="0" applyNumberFormat="1" applyFont="1"/>
    <xf numFmtId="41" fontId="0" fillId="0" borderId="0" xfId="0" applyNumberFormat="1"/>
    <xf numFmtId="0" fontId="115" fillId="0" borderId="0" xfId="0" applyFont="1" applyAlignment="1">
      <alignment vertical="center" wrapText="1"/>
    </xf>
    <xf numFmtId="41" fontId="13" fillId="0" borderId="0" xfId="0" applyNumberFormat="1" applyFont="1"/>
    <xf numFmtId="0" fontId="117" fillId="0" borderId="0" xfId="0" applyFont="1"/>
    <xf numFmtId="9" fontId="12" fillId="0" borderId="0" xfId="0" applyNumberFormat="1" applyFont="1" applyAlignment="1">
      <alignment horizontal="center" vertical="center"/>
    </xf>
    <xf numFmtId="9" fontId="12" fillId="0" borderId="58" xfId="0" applyNumberFormat="1" applyFont="1" applyBorder="1" applyAlignment="1">
      <alignment horizontal="center" vertical="center"/>
    </xf>
    <xf numFmtId="41" fontId="12" fillId="0" borderId="58" xfId="0" applyNumberFormat="1" applyFont="1" applyBorder="1" applyAlignment="1">
      <alignment vertical="center"/>
    </xf>
    <xf numFmtId="2" fontId="0" fillId="0" borderId="0" xfId="0" applyNumberFormat="1"/>
    <xf numFmtId="175" fontId="0" fillId="0" borderId="0" xfId="0" applyNumberFormat="1"/>
    <xf numFmtId="9" fontId="0" fillId="0" borderId="0" xfId="7" applyFont="1" applyAlignment="1">
      <alignment horizontal="center"/>
    </xf>
    <xf numFmtId="167" fontId="12" fillId="0" borderId="0" xfId="2" applyNumberFormat="1"/>
    <xf numFmtId="2" fontId="12" fillId="0" borderId="0" xfId="0" applyNumberFormat="1" applyFont="1" applyAlignment="1">
      <alignment horizontal="center" vertical="center" wrapText="1"/>
    </xf>
    <xf numFmtId="0" fontId="13" fillId="78" borderId="0" xfId="0" applyFont="1" applyFill="1" applyAlignment="1">
      <alignment vertical="center"/>
    </xf>
    <xf numFmtId="0" fontId="111" fillId="78" borderId="0" xfId="0" applyFont="1" applyFill="1" applyAlignment="1">
      <alignment vertical="center" wrapText="1"/>
    </xf>
    <xf numFmtId="0" fontId="13" fillId="78" borderId="0" xfId="1" applyNumberFormat="1" applyFont="1" applyFill="1" applyAlignment="1">
      <alignment horizontal="right" vertical="center"/>
    </xf>
    <xf numFmtId="0" fontId="13" fillId="0" borderId="0" xfId="0" applyFont="1" applyAlignment="1">
      <alignment horizontal="right" vertical="center" wrapText="1"/>
    </xf>
    <xf numFmtId="0" fontId="111" fillId="78" borderId="55" xfId="0" applyFont="1" applyFill="1" applyBorder="1" applyAlignment="1">
      <alignment horizontal="center" vertical="center" wrapText="1"/>
    </xf>
    <xf numFmtId="0" fontId="111" fillId="78" borderId="54" xfId="0" applyFont="1" applyFill="1" applyBorder="1" applyAlignment="1">
      <alignment horizontal="center" vertical="center" wrapText="1"/>
    </xf>
    <xf numFmtId="41" fontId="14" fillId="78" borderId="0" xfId="7" applyNumberFormat="1" applyFont="1" applyFill="1" applyAlignment="1">
      <alignment horizontal="right" vertical="center"/>
    </xf>
    <xf numFmtId="41" fontId="14" fillId="0" borderId="0" xfId="7" applyNumberFormat="1" applyFont="1" applyAlignment="1">
      <alignment horizontal="right" vertical="center"/>
    </xf>
    <xf numFmtId="166" fontId="0" fillId="0" borderId="0" xfId="0" applyNumberFormat="1" applyAlignment="1">
      <alignment horizontal="right" vertical="center"/>
    </xf>
    <xf numFmtId="3" fontId="0" fillId="0" borderId="0" xfId="0" applyNumberFormat="1" applyAlignment="1">
      <alignment horizontal="center" vertical="center"/>
    </xf>
    <xf numFmtId="41" fontId="0" fillId="78" borderId="0" xfId="0" applyNumberFormat="1" applyFill="1" applyAlignment="1">
      <alignment horizontal="right" vertical="center"/>
    </xf>
    <xf numFmtId="41" fontId="0" fillId="0" borderId="0" xfId="0" applyNumberFormat="1" applyAlignment="1">
      <alignment horizontal="right" vertical="center"/>
    </xf>
    <xf numFmtId="0" fontId="13" fillId="0" borderId="0" xfId="1" applyNumberFormat="1" applyFont="1" applyAlignment="1">
      <alignment horizontal="right" vertical="center"/>
    </xf>
    <xf numFmtId="0" fontId="13" fillId="0" borderId="0" xfId="0" quotePrefix="1" applyFont="1" applyAlignment="1">
      <alignment horizontal="right" vertical="center"/>
    </xf>
    <xf numFmtId="0" fontId="13" fillId="78" borderId="0" xfId="0" applyFont="1" applyFill="1" applyAlignment="1">
      <alignment horizontal="right" vertical="center"/>
    </xf>
    <xf numFmtId="0" fontId="13" fillId="0" borderId="53" xfId="0" applyFont="1" applyBorder="1" applyAlignment="1">
      <alignment vertical="center"/>
    </xf>
    <xf numFmtId="9" fontId="12" fillId="0" borderId="0" xfId="7" applyAlignme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29" fillId="0" borderId="0" xfId="0" applyFont="1" applyAlignment="1">
      <alignment horizontal="left" vertical="center"/>
    </xf>
    <xf numFmtId="3" fontId="13" fillId="0" borderId="0" xfId="0" applyNumberFormat="1" applyFont="1" applyAlignment="1">
      <alignment horizontal="center" vertical="center"/>
    </xf>
    <xf numFmtId="165" fontId="14" fillId="78" borderId="0" xfId="2" applyNumberFormat="1" applyFont="1" applyFill="1" applyAlignment="1">
      <alignment horizontal="right" vertical="center"/>
    </xf>
    <xf numFmtId="165" fontId="14" fillId="0" borderId="0" xfId="2" applyNumberFormat="1" applyFont="1" applyAlignment="1">
      <alignment horizontal="right" vertical="center"/>
    </xf>
    <xf numFmtId="166" fontId="14" fillId="0" borderId="0" xfId="7" applyNumberFormat="1" applyFont="1" applyAlignment="1">
      <alignment horizontal="right" vertical="center"/>
    </xf>
    <xf numFmtId="166" fontId="14" fillId="0" borderId="0" xfId="7" applyNumberFormat="1" applyFont="1" applyAlignment="1">
      <alignment horizontal="center" vertical="center"/>
    </xf>
    <xf numFmtId="9" fontId="0" fillId="0" borderId="0" xfId="7" applyFont="1" applyAlignment="1">
      <alignment vertical="center"/>
    </xf>
    <xf numFmtId="166" fontId="0" fillId="0" borderId="0" xfId="7" applyNumberFormat="1" applyFont="1" applyAlignment="1">
      <alignment vertical="center"/>
    </xf>
    <xf numFmtId="0" fontId="12" fillId="0" borderId="0" xfId="0" applyFont="1" applyAlignment="1">
      <alignment horizontal="left" vertical="center"/>
    </xf>
    <xf numFmtId="164" fontId="0" fillId="78" borderId="0" xfId="0" applyNumberFormat="1" applyFill="1" applyAlignment="1">
      <alignment horizontal="right" vertical="center"/>
    </xf>
    <xf numFmtId="164" fontId="0" fillId="0" borderId="0" xfId="0" applyNumberFormat="1" applyAlignment="1">
      <alignment horizontal="right" vertical="center"/>
    </xf>
    <xf numFmtId="9" fontId="0" fillId="0" borderId="0" xfId="7" applyFont="1" applyAlignment="1">
      <alignment horizontal="right" vertical="center"/>
    </xf>
    <xf numFmtId="164" fontId="13" fillId="78" borderId="0" xfId="0" applyNumberFormat="1" applyFont="1" applyFill="1" applyAlignment="1">
      <alignment horizontal="right" vertical="center"/>
    </xf>
    <xf numFmtId="164" fontId="13" fillId="0" borderId="0" xfId="0" applyNumberFormat="1" applyFont="1" applyAlignment="1">
      <alignment horizontal="right" vertical="center"/>
    </xf>
    <xf numFmtId="9" fontId="13" fillId="0" borderId="0" xfId="7" applyFont="1" applyAlignment="1">
      <alignment horizontal="right" vertical="center"/>
    </xf>
    <xf numFmtId="165" fontId="0" fillId="78" borderId="0" xfId="2" applyNumberFormat="1" applyFont="1" applyFill="1" applyAlignment="1">
      <alignment horizontal="right" vertical="center"/>
    </xf>
    <xf numFmtId="165" fontId="0" fillId="0" borderId="0" xfId="2" applyNumberFormat="1" applyFont="1" applyAlignment="1">
      <alignment horizontal="right" vertical="center"/>
    </xf>
    <xf numFmtId="164" fontId="15" fillId="78" borderId="0" xfId="1" applyNumberFormat="1" applyFont="1" applyFill="1" applyAlignment="1">
      <alignment horizontal="right" vertical="center"/>
    </xf>
    <xf numFmtId="164" fontId="15" fillId="0" borderId="0" xfId="1" applyNumberFormat="1" applyFont="1" applyAlignment="1">
      <alignment horizontal="right" vertical="center"/>
    </xf>
    <xf numFmtId="164" fontId="0" fillId="78" borderId="0" xfId="1" applyNumberFormat="1" applyFont="1" applyFill="1" applyAlignment="1">
      <alignment horizontal="right" vertical="center"/>
    </xf>
    <xf numFmtId="164" fontId="0" fillId="0" borderId="0" xfId="1" applyNumberFormat="1" applyFont="1" applyAlignment="1">
      <alignment horizontal="right" vertical="center"/>
    </xf>
    <xf numFmtId="164" fontId="12" fillId="78" borderId="0" xfId="1" applyNumberFormat="1" applyFill="1" applyAlignment="1">
      <alignment horizontal="right" vertical="center"/>
    </xf>
    <xf numFmtId="164" fontId="12" fillId="0" borderId="0" xfId="1" applyNumberFormat="1" applyAlignment="1">
      <alignment horizontal="right" vertical="center"/>
    </xf>
    <xf numFmtId="164" fontId="12" fillId="78" borderId="0" xfId="0" applyNumberFormat="1" applyFont="1" applyFill="1" applyAlignment="1">
      <alignment horizontal="right" vertical="center"/>
    </xf>
    <xf numFmtId="164" fontId="12" fillId="0" borderId="0" xfId="0" applyNumberFormat="1" applyFont="1" applyAlignment="1">
      <alignment horizontal="right" vertical="center"/>
    </xf>
    <xf numFmtId="165" fontId="12" fillId="78" borderId="0" xfId="2" applyNumberFormat="1" applyFill="1" applyAlignment="1">
      <alignment horizontal="right" vertical="center"/>
    </xf>
    <xf numFmtId="165" fontId="12" fillId="0" borderId="0" xfId="2" applyNumberFormat="1" applyAlignment="1">
      <alignment horizontal="right" vertical="center"/>
    </xf>
    <xf numFmtId="0" fontId="16" fillId="0" borderId="0" xfId="0" applyFont="1" applyAlignment="1">
      <alignment vertical="center"/>
    </xf>
    <xf numFmtId="0" fontId="12" fillId="78" borderId="0" xfId="0" applyFont="1" applyFill="1" applyAlignment="1">
      <alignment horizontal="right" vertical="center"/>
    </xf>
    <xf numFmtId="0" fontId="12" fillId="0" borderId="0" xfId="0" applyFont="1" applyAlignment="1">
      <alignment horizontal="right" vertical="center"/>
    </xf>
    <xf numFmtId="0" fontId="111" fillId="0" borderId="0" xfId="1" applyNumberFormat="1" applyFont="1" applyAlignment="1">
      <alignment horizontal="right" vertical="center" wrapText="1"/>
    </xf>
    <xf numFmtId="165" fontId="13" fillId="78" borderId="0" xfId="2" applyNumberFormat="1" applyFont="1" applyFill="1" applyAlignment="1">
      <alignment horizontal="right" vertical="center"/>
    </xf>
    <xf numFmtId="165" fontId="13" fillId="0" borderId="0" xfId="2" applyNumberFormat="1" applyFont="1" applyAlignment="1">
      <alignment horizontal="right" vertical="center"/>
    </xf>
    <xf numFmtId="0" fontId="111" fillId="0" borderId="0" xfId="1" applyNumberFormat="1" applyFont="1" applyAlignment="1">
      <alignment horizontal="left" vertical="center" wrapText="1"/>
    </xf>
    <xf numFmtId="3" fontId="13" fillId="0" borderId="0" xfId="0" applyNumberFormat="1" applyFont="1" applyAlignment="1">
      <alignment horizontal="center" wrapText="1"/>
    </xf>
    <xf numFmtId="0" fontId="63" fillId="0" borderId="0" xfId="524"/>
    <xf numFmtId="0" fontId="63" fillId="0" borderId="0" xfId="527"/>
    <xf numFmtId="0" fontId="124" fillId="0" borderId="0" xfId="527" applyFont="1"/>
    <xf numFmtId="38" fontId="63" fillId="0" borderId="0" xfId="527" applyNumberFormat="1"/>
    <xf numFmtId="38" fontId="124" fillId="0" borderId="0" xfId="527" applyNumberFormat="1" applyFont="1"/>
    <xf numFmtId="0" fontId="124" fillId="0" borderId="0" xfId="527" quotePrefix="1" applyFont="1"/>
    <xf numFmtId="38" fontId="63" fillId="0" borderId="0" xfId="527" quotePrefix="1" applyNumberFormat="1"/>
    <xf numFmtId="43" fontId="63" fillId="0" borderId="0" xfId="540"/>
    <xf numFmtId="38" fontId="63" fillId="82" borderId="0" xfId="527" quotePrefix="1" applyNumberFormat="1" applyFill="1"/>
    <xf numFmtId="9" fontId="0" fillId="0" borderId="48" xfId="7" applyFont="1" applyBorder="1" applyAlignment="1">
      <alignment horizontal="center"/>
    </xf>
    <xf numFmtId="0" fontId="12" fillId="0" borderId="0" xfId="0" quotePrefix="1" applyFont="1" applyAlignment="1">
      <alignment horizontal="right" vertical="center"/>
    </xf>
    <xf numFmtId="4" fontId="12" fillId="0" borderId="0" xfId="0" applyNumberFormat="1" applyFont="1" applyAlignment="1">
      <alignment horizontal="center"/>
    </xf>
    <xf numFmtId="39" fontId="12" fillId="0" borderId="0" xfId="2" applyNumberFormat="1" applyAlignment="1">
      <alignment horizontal="center"/>
    </xf>
    <xf numFmtId="37" fontId="12" fillId="0" borderId="0" xfId="2" applyNumberFormat="1" applyAlignment="1">
      <alignment horizontal="center"/>
    </xf>
    <xf numFmtId="9" fontId="12" fillId="0" borderId="58" xfId="7" applyBorder="1" applyAlignment="1">
      <alignment horizontal="center" vertical="center"/>
    </xf>
    <xf numFmtId="9" fontId="12" fillId="0" borderId="0" xfId="7" applyAlignment="1">
      <alignment horizontal="center" vertical="center"/>
    </xf>
    <xf numFmtId="0" fontId="0" fillId="4" borderId="0" xfId="0" applyFill="1"/>
    <xf numFmtId="3" fontId="0" fillId="0" borderId="58" xfId="0" applyNumberFormat="1" applyBorder="1" applyAlignment="1">
      <alignment horizontal="center"/>
    </xf>
    <xf numFmtId="9" fontId="12" fillId="0" borderId="0" xfId="7" applyAlignment="1">
      <alignment horizontal="right" vertical="center"/>
    </xf>
    <xf numFmtId="0" fontId="12" fillId="0" borderId="43" xfId="0" applyFont="1" applyBorder="1" applyAlignment="1">
      <alignment horizontal="center" vertical="center" wrapText="1"/>
    </xf>
    <xf numFmtId="0" fontId="12" fillId="0" borderId="0" xfId="780"/>
    <xf numFmtId="0" fontId="12" fillId="0" borderId="0" xfId="780" applyAlignment="1">
      <alignment horizontal="right"/>
    </xf>
    <xf numFmtId="0" fontId="13" fillId="0" borderId="0" xfId="780" quotePrefix="1" applyFont="1" applyAlignment="1">
      <alignment horizontal="right"/>
    </xf>
    <xf numFmtId="0" fontId="13" fillId="0" borderId="0" xfId="780" applyFont="1" applyAlignment="1">
      <alignment horizontal="right"/>
    </xf>
    <xf numFmtId="0" fontId="13" fillId="0" borderId="0" xfId="780" applyFont="1" applyAlignment="1">
      <alignment horizontal="right" wrapText="1"/>
    </xf>
    <xf numFmtId="0" fontId="29" fillId="0" borderId="0" xfId="780" applyFont="1"/>
    <xf numFmtId="166" fontId="12" fillId="0" borderId="0" xfId="780" applyNumberFormat="1" applyAlignment="1">
      <alignment horizontal="right"/>
    </xf>
    <xf numFmtId="41" fontId="12" fillId="0" borderId="0" xfId="780" applyNumberFormat="1" applyAlignment="1">
      <alignment horizontal="right"/>
    </xf>
    <xf numFmtId="3" fontId="12" fillId="0" borderId="0" xfId="780" applyNumberFormat="1" applyAlignment="1">
      <alignment horizontal="center"/>
    </xf>
    <xf numFmtId="0" fontId="111" fillId="78" borderId="24" xfId="780" applyFont="1" applyFill="1" applyBorder="1" applyAlignment="1">
      <alignment horizontal="left" wrapText="1"/>
    </xf>
    <xf numFmtId="0" fontId="13" fillId="78" borderId="0" xfId="780" applyFont="1" applyFill="1"/>
    <xf numFmtId="41" fontId="12" fillId="78" borderId="0" xfId="780" applyNumberFormat="1" applyFill="1" applyAlignment="1">
      <alignment horizontal="right"/>
    </xf>
    <xf numFmtId="0" fontId="12" fillId="78" borderId="0" xfId="780" applyFill="1" applyAlignment="1">
      <alignment horizontal="right"/>
    </xf>
    <xf numFmtId="0" fontId="13" fillId="78" borderId="0" xfId="780" applyFont="1" applyFill="1" applyAlignment="1">
      <alignment horizontal="right"/>
    </xf>
    <xf numFmtId="0" fontId="112" fillId="77" borderId="26" xfId="780" applyFont="1" applyFill="1" applyBorder="1" applyAlignment="1">
      <alignment horizontal="center" vertical="center" wrapText="1"/>
    </xf>
    <xf numFmtId="3" fontId="12" fillId="0" borderId="0" xfId="780" applyNumberFormat="1" applyAlignment="1">
      <alignment horizontal="left" vertical="center" wrapText="1"/>
    </xf>
    <xf numFmtId="0" fontId="12" fillId="0" borderId="0" xfId="780" applyAlignment="1">
      <alignment horizontal="center" vertical="center" wrapText="1"/>
    </xf>
    <xf numFmtId="3" fontId="12" fillId="0" borderId="47" xfId="780" applyNumberFormat="1" applyBorder="1" applyAlignment="1">
      <alignment horizontal="left" vertical="center" wrapText="1"/>
    </xf>
    <xf numFmtId="0" fontId="13" fillId="78" borderId="47" xfId="780" applyFont="1" applyFill="1" applyBorder="1"/>
    <xf numFmtId="0" fontId="111" fillId="78" borderId="50" xfId="780" applyFont="1" applyFill="1" applyBorder="1" applyAlignment="1">
      <alignment horizontal="left" wrapText="1"/>
    </xf>
    <xf numFmtId="0" fontId="122" fillId="0" borderId="0" xfId="780" applyFont="1"/>
    <xf numFmtId="0" fontId="13" fillId="0" borderId="0" xfId="780" applyFont="1"/>
    <xf numFmtId="0" fontId="117" fillId="0" borderId="0" xfId="780" applyFont="1"/>
    <xf numFmtId="9" fontId="12" fillId="0" borderId="47" xfId="7" applyBorder="1" applyAlignment="1">
      <alignment horizontal="center"/>
    </xf>
    <xf numFmtId="0" fontId="12" fillId="0" borderId="0" xfId="928"/>
    <xf numFmtId="0" fontId="12" fillId="0" borderId="0" xfId="928" applyAlignment="1">
      <alignment horizontal="right"/>
    </xf>
    <xf numFmtId="0" fontId="13" fillId="0" borderId="0" xfId="928" quotePrefix="1" applyFont="1" applyAlignment="1">
      <alignment horizontal="right"/>
    </xf>
    <xf numFmtId="0" fontId="13" fillId="0" borderId="0" xfId="928" applyFont="1" applyAlignment="1">
      <alignment horizontal="right"/>
    </xf>
    <xf numFmtId="0" fontId="13" fillId="0" borderId="0" xfId="928" applyFont="1" applyAlignment="1">
      <alignment horizontal="right" wrapText="1"/>
    </xf>
    <xf numFmtId="0" fontId="29" fillId="0" borderId="0" xfId="928" applyFont="1"/>
    <xf numFmtId="166" fontId="12" fillId="0" borderId="0" xfId="928" applyNumberFormat="1" applyAlignment="1">
      <alignment horizontal="right"/>
    </xf>
    <xf numFmtId="41" fontId="12" fillId="0" borderId="0" xfId="928" applyNumberFormat="1" applyAlignment="1">
      <alignment horizontal="right"/>
    </xf>
    <xf numFmtId="3" fontId="12" fillId="0" borderId="0" xfId="928" applyNumberFormat="1" applyAlignment="1">
      <alignment horizontal="center"/>
    </xf>
    <xf numFmtId="0" fontId="13" fillId="78" borderId="0" xfId="928" applyFont="1" applyFill="1"/>
    <xf numFmtId="41" fontId="12" fillId="78" borderId="0" xfId="928" applyNumberFormat="1" applyFill="1" applyAlignment="1">
      <alignment horizontal="right"/>
    </xf>
    <xf numFmtId="0" fontId="12" fillId="78" borderId="0" xfId="928" applyFill="1" applyAlignment="1">
      <alignment horizontal="right"/>
    </xf>
    <xf numFmtId="0" fontId="13" fillId="78" borderId="0" xfId="928" applyFont="1" applyFill="1" applyAlignment="1">
      <alignment horizontal="right"/>
    </xf>
    <xf numFmtId="0" fontId="112" fillId="77" borderId="26" xfId="928" applyFont="1" applyFill="1" applyBorder="1" applyAlignment="1">
      <alignment horizontal="center" vertical="center" wrapText="1"/>
    </xf>
    <xf numFmtId="3" fontId="12" fillId="0" borderId="0" xfId="928" applyNumberFormat="1" applyAlignment="1">
      <alignment horizontal="left" vertical="center" wrapText="1"/>
    </xf>
    <xf numFmtId="0" fontId="12" fillId="0" borderId="0" xfId="928" applyAlignment="1">
      <alignment horizontal="center" vertical="center" wrapText="1"/>
    </xf>
    <xf numFmtId="3" fontId="12" fillId="0" borderId="47" xfId="928" applyNumberFormat="1" applyBorder="1" applyAlignment="1">
      <alignment horizontal="left" vertical="center" wrapText="1"/>
    </xf>
    <xf numFmtId="0" fontId="13" fillId="78" borderId="47" xfId="928" applyFont="1" applyFill="1" applyBorder="1"/>
    <xf numFmtId="0" fontId="111" fillId="78" borderId="50" xfId="928" applyFont="1" applyFill="1" applyBorder="1" applyAlignment="1">
      <alignment horizontal="left" wrapText="1"/>
    </xf>
    <xf numFmtId="9" fontId="12" fillId="0" borderId="0" xfId="7" applyAlignment="1">
      <alignment horizontal="center"/>
    </xf>
    <xf numFmtId="0" fontId="122" fillId="0" borderId="0" xfId="928" applyFont="1"/>
    <xf numFmtId="9" fontId="12" fillId="0" borderId="48" xfId="7" applyBorder="1" applyAlignment="1">
      <alignment horizontal="center"/>
    </xf>
    <xf numFmtId="0" fontId="13" fillId="0" borderId="0" xfId="928" applyFont="1"/>
    <xf numFmtId="3" fontId="12" fillId="0" borderId="0" xfId="7" applyNumberFormat="1" applyAlignment="1">
      <alignment horizontal="center"/>
    </xf>
    <xf numFmtId="37" fontId="12" fillId="0" borderId="0" xfId="1" applyNumberFormat="1" applyAlignment="1">
      <alignment horizontal="center"/>
    </xf>
    <xf numFmtId="4" fontId="12" fillId="0" borderId="0" xfId="7" applyNumberFormat="1" applyAlignment="1">
      <alignment horizontal="center"/>
    </xf>
    <xf numFmtId="0" fontId="12" fillId="0" borderId="0" xfId="1037"/>
    <xf numFmtId="0" fontId="12" fillId="0" borderId="0" xfId="1037" applyAlignment="1">
      <alignment horizontal="center"/>
    </xf>
    <xf numFmtId="0" fontId="13" fillId="0" borderId="0" xfId="1037" applyFont="1" applyAlignment="1">
      <alignment horizontal="right"/>
    </xf>
    <xf numFmtId="0" fontId="13" fillId="0" borderId="0" xfId="1037" applyFont="1" applyAlignment="1">
      <alignment horizontal="right" wrapText="1"/>
    </xf>
    <xf numFmtId="165" fontId="12" fillId="0" borderId="0" xfId="2" applyNumberFormat="1" applyAlignment="1">
      <alignment horizontal="right"/>
    </xf>
    <xf numFmtId="3" fontId="12" fillId="0" borderId="0" xfId="1037" applyNumberFormat="1" applyAlignment="1">
      <alignment horizontal="center"/>
    </xf>
    <xf numFmtId="0" fontId="13" fillId="78" borderId="0" xfId="1037" applyFont="1" applyFill="1"/>
    <xf numFmtId="41" fontId="12" fillId="78" borderId="0" xfId="1037" applyNumberFormat="1" applyFill="1" applyAlignment="1">
      <alignment horizontal="right"/>
    </xf>
    <xf numFmtId="0" fontId="12" fillId="78" borderId="0" xfId="1037" applyFill="1" applyAlignment="1">
      <alignment horizontal="right"/>
    </xf>
    <xf numFmtId="0" fontId="13" fillId="78" borderId="0" xfId="1037" applyFont="1" applyFill="1" applyAlignment="1">
      <alignment horizontal="right"/>
    </xf>
    <xf numFmtId="0" fontId="112" fillId="77" borderId="26" xfId="1037" applyFont="1" applyFill="1" applyBorder="1" applyAlignment="1">
      <alignment horizontal="center" vertical="center" wrapText="1"/>
    </xf>
    <xf numFmtId="3" fontId="12" fillId="0" borderId="0" xfId="1037" applyNumberFormat="1" applyAlignment="1">
      <alignment horizontal="left" vertical="center" wrapText="1"/>
    </xf>
    <xf numFmtId="0" fontId="112" fillId="77" borderId="44" xfId="1037" applyFont="1" applyFill="1" applyBorder="1" applyAlignment="1">
      <alignment horizontal="center" vertical="center" wrapText="1"/>
    </xf>
    <xf numFmtId="0" fontId="12" fillId="0" borderId="0" xfId="1037" applyAlignment="1">
      <alignment horizontal="center" vertical="center" wrapText="1"/>
    </xf>
    <xf numFmtId="3" fontId="12" fillId="0" borderId="49" xfId="1037" applyNumberFormat="1" applyBorder="1" applyAlignment="1">
      <alignment horizontal="left" vertical="center" wrapText="1"/>
    </xf>
    <xf numFmtId="0" fontId="111" fillId="78" borderId="51" xfId="1037" applyFont="1" applyFill="1" applyBorder="1" applyAlignment="1">
      <alignment horizontal="left" wrapText="1"/>
    </xf>
    <xf numFmtId="0" fontId="13" fillId="78" borderId="47" xfId="1037" applyFont="1" applyFill="1" applyBorder="1"/>
    <xf numFmtId="3" fontId="12" fillId="0" borderId="46" xfId="1037" applyNumberFormat="1" applyBorder="1" applyAlignment="1">
      <alignment horizontal="center"/>
    </xf>
    <xf numFmtId="3" fontId="12" fillId="0" borderId="48" xfId="1037" applyNumberFormat="1" applyBorder="1" applyAlignment="1">
      <alignment horizontal="center"/>
    </xf>
    <xf numFmtId="0" fontId="123" fillId="0" borderId="0" xfId="1037" applyFont="1" applyAlignment="1">
      <alignment vertical="center"/>
    </xf>
    <xf numFmtId="0" fontId="13" fillId="0" borderId="0" xfId="1037" applyFont="1" applyAlignment="1">
      <alignment horizontal="center"/>
    </xf>
    <xf numFmtId="0" fontId="13" fillId="0" borderId="0" xfId="1037" applyFont="1"/>
    <xf numFmtId="0" fontId="12" fillId="0" borderId="0" xfId="0" applyFont="1" applyAlignment="1">
      <alignment horizontal="center" vertical="center"/>
    </xf>
    <xf numFmtId="9" fontId="12" fillId="0" borderId="38" xfId="7" applyBorder="1" applyAlignment="1">
      <alignment horizontal="center" vertical="center" wrapText="1"/>
    </xf>
    <xf numFmtId="9" fontId="12" fillId="0" borderId="25" xfId="7" applyBorder="1" applyAlignment="1">
      <alignment horizontal="center" vertical="center" wrapText="1"/>
    </xf>
    <xf numFmtId="9" fontId="12" fillId="0" borderId="28" xfId="7" applyBorder="1" applyAlignment="1">
      <alignment horizontal="center" vertical="center" wrapText="1"/>
    </xf>
    <xf numFmtId="4" fontId="12" fillId="0" borderId="25" xfId="0" applyNumberFormat="1" applyFont="1" applyBorder="1" applyAlignment="1">
      <alignment horizontal="center" vertical="center" wrapText="1"/>
    </xf>
    <xf numFmtId="0" fontId="12" fillId="0" borderId="40" xfId="0" applyFont="1" applyBorder="1"/>
    <xf numFmtId="0" fontId="112" fillId="77" borderId="27" xfId="0" applyFont="1" applyFill="1" applyBorder="1" applyAlignment="1">
      <alignment horizontal="center" wrapText="1"/>
    </xf>
    <xf numFmtId="164" fontId="13" fillId="0" borderId="0" xfId="0" applyNumberFormat="1" applyFont="1" applyAlignment="1">
      <alignment horizontal="center" vertical="center"/>
    </xf>
    <xf numFmtId="9" fontId="13" fillId="0" borderId="0" xfId="0" applyNumberFormat="1" applyFont="1" applyAlignment="1">
      <alignment horizontal="right" vertical="center"/>
    </xf>
    <xf numFmtId="43" fontId="13" fillId="0" borderId="0" xfId="0" applyNumberFormat="1" applyFont="1" applyAlignment="1">
      <alignment horizontal="center" vertical="center"/>
    </xf>
    <xf numFmtId="0" fontId="111" fillId="78" borderId="72" xfId="0" applyFont="1" applyFill="1" applyBorder="1" applyAlignment="1">
      <alignment horizontal="center" vertical="center" wrapText="1"/>
    </xf>
    <xf numFmtId="9" fontId="13" fillId="0" borderId="0" xfId="0" applyNumberFormat="1" applyFont="1" applyAlignment="1">
      <alignment horizontal="center" vertical="center"/>
    </xf>
    <xf numFmtId="0" fontId="0" fillId="84" borderId="0" xfId="0" applyFill="1"/>
    <xf numFmtId="0" fontId="111" fillId="78" borderId="24" xfId="1" applyNumberFormat="1" applyFont="1" applyFill="1" applyBorder="1" applyAlignment="1">
      <alignment wrapText="1"/>
    </xf>
    <xf numFmtId="3" fontId="0" fillId="0" borderId="58" xfId="0" applyNumberFormat="1" applyBorder="1" applyAlignment="1">
      <alignment horizontal="center" vertical="center"/>
    </xf>
    <xf numFmtId="0" fontId="12" fillId="0" borderId="0" xfId="0" applyFont="1" applyAlignment="1">
      <alignment wrapText="1"/>
    </xf>
    <xf numFmtId="0" fontId="12" fillId="0" borderId="58" xfId="0" applyFont="1" applyBorder="1" applyAlignment="1">
      <alignment horizontal="center" vertical="center"/>
    </xf>
    <xf numFmtId="0" fontId="12" fillId="0" borderId="0" xfId="0" applyFont="1" applyAlignment="1">
      <alignment horizontal="right" vertical="center" wrapText="1"/>
    </xf>
    <xf numFmtId="0" fontId="12" fillId="0" borderId="60" xfId="0" applyFont="1" applyBorder="1" applyAlignment="1">
      <alignment horizontal="center" vertical="center"/>
    </xf>
    <xf numFmtId="0" fontId="12" fillId="0" borderId="58" xfId="0" applyFont="1" applyBorder="1" applyAlignment="1">
      <alignment horizontal="right" vertical="center" wrapText="1"/>
    </xf>
    <xf numFmtId="0" fontId="112" fillId="77" borderId="26" xfId="780" applyFont="1" applyFill="1" applyBorder="1" applyAlignment="1">
      <alignment horizontal="center"/>
    </xf>
    <xf numFmtId="3" fontId="13" fillId="0" borderId="0" xfId="7" applyNumberFormat="1" applyFont="1" applyAlignment="1">
      <alignment horizontal="left"/>
    </xf>
    <xf numFmtId="3" fontId="12" fillId="0" borderId="46" xfId="780" applyNumberFormat="1" applyBorder="1" applyAlignment="1">
      <alignment horizontal="center"/>
    </xf>
    <xf numFmtId="0" fontId="123" fillId="0" borderId="0" xfId="780" applyFont="1" applyAlignment="1">
      <alignment vertical="center"/>
    </xf>
    <xf numFmtId="3" fontId="12" fillId="0" borderId="0" xfId="780" applyNumberFormat="1" applyAlignment="1">
      <alignment horizontal="center" vertical="center" wrapText="1"/>
    </xf>
    <xf numFmtId="0" fontId="12" fillId="78" borderId="0" xfId="780" applyFill="1"/>
    <xf numFmtId="0" fontId="123" fillId="0" borderId="0" xfId="928" applyFont="1" applyAlignment="1">
      <alignment vertical="center"/>
    </xf>
    <xf numFmtId="0" fontId="112" fillId="77" borderId="26" xfId="928" applyFont="1" applyFill="1" applyBorder="1" applyAlignment="1">
      <alignment horizontal="center"/>
    </xf>
    <xf numFmtId="0" fontId="12" fillId="78" borderId="0" xfId="928" applyFill="1"/>
    <xf numFmtId="0" fontId="12" fillId="78" borderId="0" xfId="1037" applyFill="1"/>
    <xf numFmtId="38" fontId="9" fillId="0" borderId="0" xfId="523" applyNumberFormat="1"/>
    <xf numFmtId="38" fontId="124" fillId="83" borderId="0" xfId="527" applyNumberFormat="1" applyFont="1" applyFill="1"/>
    <xf numFmtId="38" fontId="0" fillId="0" borderId="0" xfId="0" applyNumberFormat="1"/>
    <xf numFmtId="166" fontId="115" fillId="0" borderId="37" xfId="7" applyNumberFormat="1" applyFont="1" applyBorder="1" applyAlignment="1">
      <alignment horizontal="right"/>
    </xf>
    <xf numFmtId="10" fontId="115" fillId="0" borderId="37" xfId="7" applyNumberFormat="1" applyFont="1" applyBorder="1" applyAlignment="1">
      <alignment horizontal="right"/>
    </xf>
    <xf numFmtId="9" fontId="115" fillId="0" borderId="37" xfId="7" applyFont="1" applyBorder="1" applyAlignment="1">
      <alignment horizontal="right"/>
    </xf>
    <xf numFmtId="10" fontId="0" fillId="0" borderId="0" xfId="7" applyNumberFormat="1" applyFont="1"/>
    <xf numFmtId="180" fontId="0" fillId="0" borderId="0" xfId="0" applyNumberFormat="1"/>
    <xf numFmtId="9" fontId="0" fillId="0" borderId="47" xfId="7" applyFont="1" applyBorder="1" applyAlignment="1">
      <alignment horizontal="center" vertical="center"/>
    </xf>
    <xf numFmtId="4" fontId="0" fillId="0" borderId="0" xfId="0" applyNumberFormat="1" applyAlignment="1">
      <alignment horizontal="center" vertical="center"/>
    </xf>
    <xf numFmtId="4" fontId="12" fillId="0" borderId="0" xfId="0" applyNumberFormat="1" applyFont="1" applyAlignment="1">
      <alignment horizontal="center" vertical="center"/>
    </xf>
    <xf numFmtId="166" fontId="0" fillId="0" borderId="0" xfId="7" applyNumberFormat="1" applyFont="1" applyAlignment="1">
      <alignment horizontal="center" vertical="center"/>
    </xf>
    <xf numFmtId="3" fontId="12" fillId="0" borderId="0" xfId="0" applyNumberFormat="1" applyFont="1" applyAlignment="1">
      <alignment horizontal="center" vertical="center"/>
    </xf>
    <xf numFmtId="0" fontId="0" fillId="0" borderId="0" xfId="7" applyNumberFormat="1" applyFont="1" applyAlignment="1">
      <alignment horizontal="center" vertical="center"/>
    </xf>
    <xf numFmtId="0" fontId="14" fillId="0" borderId="0" xfId="7" applyNumberFormat="1" applyFont="1" applyAlignment="1">
      <alignment horizontal="center" vertical="center"/>
    </xf>
    <xf numFmtId="181" fontId="12" fillId="0" borderId="25" xfId="0" applyNumberFormat="1" applyFont="1" applyBorder="1" applyAlignment="1">
      <alignment horizontal="center" vertical="center" wrapText="1"/>
    </xf>
    <xf numFmtId="43" fontId="28" fillId="77" borderId="0" xfId="0" applyNumberFormat="1" applyFont="1" applyFill="1" applyAlignment="1">
      <alignment horizontal="center" vertical="center" wrapText="1"/>
    </xf>
    <xf numFmtId="0" fontId="110" fillId="0" borderId="0" xfId="3" applyFont="1" applyAlignment="1" applyProtection="1"/>
    <xf numFmtId="0" fontId="12" fillId="0" borderId="0" xfId="3" applyFont="1" applyAlignment="1" applyProtection="1"/>
    <xf numFmtId="0" fontId="26" fillId="0" borderId="0" xfId="3" applyFont="1" applyAlignment="1" applyProtection="1"/>
    <xf numFmtId="0" fontId="111" fillId="0" borderId="0" xfId="0" applyFont="1"/>
    <xf numFmtId="0" fontId="111" fillId="0" borderId="0" xfId="1" applyNumberFormat="1" applyFont="1" applyAlignment="1">
      <alignment horizontal="right"/>
    </xf>
    <xf numFmtId="41" fontId="118" fillId="0" borderId="0" xfId="7" applyNumberFormat="1" applyFont="1" applyAlignment="1">
      <alignment horizontal="right"/>
    </xf>
    <xf numFmtId="3" fontId="118" fillId="0" borderId="0" xfId="0" applyNumberFormat="1" applyFont="1" applyAlignment="1">
      <alignment horizontal="center"/>
    </xf>
    <xf numFmtId="3" fontId="118" fillId="0" borderId="0" xfId="0" applyNumberFormat="1" applyFont="1"/>
    <xf numFmtId="165" fontId="118" fillId="0" borderId="0" xfId="2" applyNumberFormat="1" applyFont="1" applyAlignment="1">
      <alignment horizontal="right"/>
    </xf>
    <xf numFmtId="164" fontId="118" fillId="0" borderId="0" xfId="0" applyNumberFormat="1" applyFont="1" applyAlignment="1">
      <alignment horizontal="right"/>
    </xf>
    <xf numFmtId="0" fontId="118" fillId="0" borderId="0" xfId="0" applyFont="1" applyAlignment="1">
      <alignment vertical="center" wrapText="1"/>
    </xf>
    <xf numFmtId="0" fontId="118" fillId="0" borderId="0" xfId="0" applyFont="1" applyAlignment="1">
      <alignment horizontal="right"/>
    </xf>
    <xf numFmtId="9" fontId="118" fillId="0" borderId="0" xfId="1" applyNumberFormat="1" applyFont="1" applyAlignment="1">
      <alignment horizontal="right" vertical="center"/>
    </xf>
    <xf numFmtId="9" fontId="118" fillId="0" borderId="0" xfId="0" applyNumberFormat="1" applyFont="1" applyAlignment="1">
      <alignment horizontal="right" vertical="center"/>
    </xf>
    <xf numFmtId="0" fontId="13" fillId="0" borderId="0" xfId="0" applyFont="1" applyAlignment="1">
      <alignment vertical="center"/>
    </xf>
    <xf numFmtId="9" fontId="12" fillId="0" borderId="28" xfId="7" quotePrefix="1" applyBorder="1" applyAlignment="1">
      <alignment horizontal="center" vertical="center" wrapText="1"/>
    </xf>
    <xf numFmtId="9" fontId="12" fillId="0" borderId="38" xfId="7" quotePrefix="1" applyBorder="1" applyAlignment="1">
      <alignment horizontal="center" vertical="center" wrapText="1"/>
    </xf>
    <xf numFmtId="0" fontId="118" fillId="0" borderId="0" xfId="0" applyFont="1"/>
    <xf numFmtId="9" fontId="118" fillId="0" borderId="0" xfId="0" applyNumberFormat="1" applyFont="1"/>
    <xf numFmtId="0" fontId="118" fillId="0" borderId="0" xfId="0" applyFont="1" applyAlignment="1">
      <alignment vertical="center"/>
    </xf>
    <xf numFmtId="0" fontId="118" fillId="0" borderId="0" xfId="0" applyFont="1" applyAlignment="1">
      <alignment horizontal="right" vertical="center"/>
    </xf>
    <xf numFmtId="4" fontId="118" fillId="0" borderId="0" xfId="0" applyNumberFormat="1" applyFont="1" applyAlignment="1">
      <alignment vertical="center"/>
    </xf>
    <xf numFmtId="0" fontId="111" fillId="0" borderId="0" xfId="0" applyFont="1" applyAlignment="1">
      <alignment horizontal="right"/>
    </xf>
    <xf numFmtId="41" fontId="118" fillId="0" borderId="0" xfId="0" applyNumberFormat="1" applyFont="1"/>
    <xf numFmtId="41" fontId="111" fillId="0" borderId="0" xfId="0" applyNumberFormat="1" applyFont="1"/>
    <xf numFmtId="0" fontId="118" fillId="0" borderId="60" xfId="0" applyFont="1" applyBorder="1" applyAlignment="1">
      <alignment horizontal="right"/>
    </xf>
    <xf numFmtId="41" fontId="118" fillId="0" borderId="0" xfId="0" applyNumberFormat="1" applyFont="1" applyAlignment="1">
      <alignment vertical="center"/>
    </xf>
    <xf numFmtId="0" fontId="118" fillId="0" borderId="60" xfId="0" applyFont="1" applyBorder="1"/>
    <xf numFmtId="175" fontId="118" fillId="0" borderId="0" xfId="0" applyNumberFormat="1" applyFont="1"/>
    <xf numFmtId="166" fontId="12" fillId="0" borderId="0" xfId="7" applyNumberFormat="1"/>
    <xf numFmtId="166" fontId="12" fillId="0" borderId="0" xfId="0" applyNumberFormat="1" applyFont="1"/>
    <xf numFmtId="166" fontId="12" fillId="0" borderId="0" xfId="0" applyNumberFormat="1" applyFont="1" applyAlignment="1">
      <alignment horizontal="right"/>
    </xf>
    <xf numFmtId="3" fontId="12" fillId="0" borderId="0" xfId="0" applyNumberFormat="1" applyFont="1"/>
    <xf numFmtId="9" fontId="13" fillId="0" borderId="0" xfId="7" applyFont="1" applyAlignment="1">
      <alignment vertical="center"/>
    </xf>
    <xf numFmtId="2" fontId="12" fillId="0" borderId="43" xfId="0" applyNumberFormat="1" applyFont="1" applyBorder="1" applyAlignment="1">
      <alignment horizontal="center" vertical="center" wrapText="1"/>
    </xf>
    <xf numFmtId="176" fontId="12" fillId="0" borderId="36" xfId="0" applyNumberFormat="1" applyFont="1" applyBorder="1" applyAlignment="1">
      <alignment horizontal="center" vertical="center" wrapText="1"/>
    </xf>
    <xf numFmtId="9" fontId="111" fillId="78" borderId="24" xfId="7" applyFont="1" applyFill="1" applyBorder="1" applyAlignment="1">
      <alignment horizontal="center" vertical="center" wrapText="1"/>
    </xf>
    <xf numFmtId="4" fontId="12" fillId="0" borderId="0" xfId="2" applyNumberFormat="1" applyAlignment="1">
      <alignment horizontal="center"/>
    </xf>
    <xf numFmtId="3" fontId="12" fillId="0" borderId="0" xfId="2" applyNumberFormat="1" applyAlignment="1">
      <alignment horizontal="center"/>
    </xf>
    <xf numFmtId="9" fontId="12" fillId="0" borderId="36" xfId="7" applyBorder="1" applyAlignment="1">
      <alignment horizontal="center" wrapText="1"/>
    </xf>
    <xf numFmtId="9" fontId="12" fillId="0" borderId="36" xfId="7" applyBorder="1" applyAlignment="1">
      <alignment horizontal="center" vertical="center" wrapText="1"/>
    </xf>
    <xf numFmtId="9" fontId="12" fillId="0" borderId="0" xfId="7" applyAlignment="1">
      <alignment horizontal="center" vertical="center" wrapText="1"/>
    </xf>
    <xf numFmtId="1" fontId="13" fillId="0" borderId="0" xfId="0" applyNumberFormat="1" applyFont="1" applyAlignment="1">
      <alignment horizontal="center" vertical="center"/>
    </xf>
    <xf numFmtId="3" fontId="13" fillId="0" borderId="0" xfId="1" applyNumberFormat="1" applyFont="1" applyAlignment="1">
      <alignment horizontal="center" vertical="center"/>
    </xf>
    <xf numFmtId="164" fontId="13" fillId="0" borderId="0" xfId="1" applyNumberFormat="1" applyFont="1" applyAlignment="1">
      <alignment horizontal="center"/>
    </xf>
    <xf numFmtId="18" fontId="12" fillId="0" borderId="0" xfId="1037" applyNumberFormat="1" applyAlignment="1">
      <alignment horizontal="center"/>
    </xf>
    <xf numFmtId="0" fontId="0" fillId="77" borderId="0" xfId="0" applyFill="1"/>
    <xf numFmtId="166" fontId="0" fillId="77" borderId="0" xfId="0" applyNumberFormat="1" applyFill="1" applyAlignment="1">
      <alignment horizontal="right"/>
    </xf>
    <xf numFmtId="0" fontId="13" fillId="77" borderId="0" xfId="0" quotePrefix="1" applyFont="1" applyFill="1" applyAlignment="1">
      <alignment horizontal="right"/>
    </xf>
    <xf numFmtId="0" fontId="0" fillId="77" borderId="0" xfId="0" applyFill="1" applyAlignment="1">
      <alignment horizontal="right"/>
    </xf>
    <xf numFmtId="9" fontId="13" fillId="0" borderId="0" xfId="7" applyFont="1" applyAlignment="1">
      <alignment horizontal="center" vertical="center" wrapText="1"/>
    </xf>
    <xf numFmtId="3" fontId="13" fillId="0" borderId="41" xfId="0" applyNumberFormat="1" applyFont="1" applyBorder="1" applyAlignment="1">
      <alignment horizontal="center" vertical="center" wrapText="1"/>
    </xf>
    <xf numFmtId="9" fontId="13" fillId="0" borderId="39" xfId="7" applyFont="1" applyBorder="1" applyAlignment="1">
      <alignment horizontal="center" vertical="center" wrapText="1"/>
    </xf>
    <xf numFmtId="3" fontId="12" fillId="0" borderId="0" xfId="769" applyNumberFormat="1" applyAlignment="1">
      <alignment horizontal="center"/>
    </xf>
    <xf numFmtId="3" fontId="13" fillId="0" borderId="39" xfId="0" applyNumberFormat="1" applyFont="1" applyBorder="1" applyAlignment="1">
      <alignment horizontal="center" vertical="center" wrapText="1"/>
    </xf>
    <xf numFmtId="2" fontId="80" fillId="81" borderId="25" xfId="0" applyNumberFormat="1" applyFont="1" applyFill="1" applyBorder="1" applyAlignment="1">
      <alignment horizontal="center" vertical="center"/>
    </xf>
    <xf numFmtId="2" fontId="80" fillId="81" borderId="33" xfId="0" applyNumberFormat="1" applyFont="1" applyFill="1" applyBorder="1" applyAlignment="1">
      <alignment horizontal="center" vertical="center"/>
    </xf>
    <xf numFmtId="2" fontId="80" fillId="81" borderId="0" xfId="0" applyNumberFormat="1" applyFont="1" applyFill="1" applyAlignment="1">
      <alignment horizontal="center" vertical="center"/>
    </xf>
    <xf numFmtId="2" fontId="80" fillId="81" borderId="76" xfId="0" applyNumberFormat="1" applyFont="1" applyFill="1" applyBorder="1" applyAlignment="1">
      <alignment horizontal="center" vertical="center"/>
    </xf>
    <xf numFmtId="2" fontId="80" fillId="81" borderId="75" xfId="0" applyNumberFormat="1" applyFont="1" applyFill="1" applyBorder="1" applyAlignment="1">
      <alignment horizontal="center" vertical="center"/>
    </xf>
    <xf numFmtId="0" fontId="111" fillId="0" borderId="77" xfId="1" applyNumberFormat="1" applyFont="1" applyBorder="1" applyAlignment="1">
      <alignment horizontal="center" wrapText="1"/>
    </xf>
    <xf numFmtId="0" fontId="29" fillId="0" borderId="0" xfId="0" applyFont="1" applyAlignment="1">
      <alignment vertical="center" wrapText="1"/>
    </xf>
    <xf numFmtId="0" fontId="0" fillId="0" borderId="77" xfId="0" applyBorder="1" applyAlignment="1">
      <alignment horizontal="center" vertical="center" wrapText="1"/>
    </xf>
    <xf numFmtId="0" fontId="113" fillId="0" borderId="25" xfId="0" applyFont="1" applyBorder="1" applyAlignment="1">
      <alignment horizontal="right" vertical="center"/>
    </xf>
    <xf numFmtId="2" fontId="80" fillId="0" borderId="29" xfId="0" applyNumberFormat="1" applyFont="1" applyBorder="1" applyAlignment="1">
      <alignment horizontal="center" vertical="center"/>
    </xf>
    <xf numFmtId="0" fontId="111" fillId="78" borderId="24" xfId="1037" applyFont="1" applyFill="1" applyBorder="1" applyAlignment="1">
      <alignment horizontal="center" vertical="center" wrapText="1"/>
    </xf>
    <xf numFmtId="0" fontId="111" fillId="78" borderId="50" xfId="1037" applyFont="1" applyFill="1" applyBorder="1" applyAlignment="1">
      <alignment horizontal="center" vertical="center" wrapText="1"/>
    </xf>
    <xf numFmtId="0" fontId="111" fillId="78" borderId="24" xfId="928" applyFont="1" applyFill="1" applyBorder="1" applyAlignment="1">
      <alignment horizontal="center" vertical="center" wrapText="1"/>
    </xf>
    <xf numFmtId="0" fontId="111" fillId="78" borderId="50" xfId="928" applyFont="1" applyFill="1" applyBorder="1" applyAlignment="1">
      <alignment horizontal="center" vertical="center" wrapText="1"/>
    </xf>
    <xf numFmtId="0" fontId="111" fillId="78" borderId="24" xfId="780" applyFont="1" applyFill="1" applyBorder="1" applyAlignment="1">
      <alignment horizontal="center" vertical="center" wrapText="1"/>
    </xf>
    <xf numFmtId="0" fontId="111" fillId="78" borderId="50" xfId="780" applyFont="1" applyFill="1" applyBorder="1" applyAlignment="1">
      <alignment horizontal="center" vertical="center" wrapText="1"/>
    </xf>
    <xf numFmtId="41" fontId="115" fillId="0" borderId="0" xfId="0" applyNumberFormat="1" applyFont="1" applyAlignment="1">
      <alignment vertical="center"/>
    </xf>
    <xf numFmtId="0" fontId="115" fillId="0" borderId="60" xfId="0" applyFont="1" applyBorder="1"/>
    <xf numFmtId="3" fontId="12" fillId="0" borderId="25" xfId="0" applyNumberFormat="1" applyFont="1" applyBorder="1" applyAlignment="1">
      <alignment horizontal="left" vertical="center" wrapText="1"/>
    </xf>
    <xf numFmtId="3" fontId="12" fillId="0" borderId="0" xfId="0" applyNumberFormat="1" applyFont="1" applyAlignment="1">
      <alignment horizontal="left" vertical="center" wrapText="1"/>
    </xf>
    <xf numFmtId="0" fontId="80" fillId="0" borderId="25" xfId="0" applyFont="1" applyBorder="1" applyAlignment="1">
      <alignment horizontal="center" vertical="center"/>
    </xf>
    <xf numFmtId="0" fontId="80" fillId="0" borderId="75" xfId="0" applyFont="1" applyBorder="1" applyAlignment="1">
      <alignment horizontal="center" vertical="center"/>
    </xf>
    <xf numFmtId="0" fontId="44" fillId="0" borderId="0" xfId="0" applyFont="1"/>
    <xf numFmtId="3" fontId="0" fillId="0" borderId="0" xfId="0" applyNumberFormat="1" applyAlignment="1">
      <alignment horizontal="center" wrapText="1"/>
    </xf>
    <xf numFmtId="3" fontId="13" fillId="0" borderId="0" xfId="0" applyNumberFormat="1" applyFont="1" applyAlignment="1">
      <alignment horizontal="right" vertical="center"/>
    </xf>
    <xf numFmtId="9" fontId="13" fillId="0" borderId="0" xfId="7" quotePrefix="1" applyFont="1" applyAlignment="1">
      <alignment horizontal="right" vertical="center"/>
    </xf>
    <xf numFmtId="0" fontId="13" fillId="0" borderId="0" xfId="0" quotePrefix="1" applyFont="1"/>
    <xf numFmtId="3" fontId="0" fillId="0" borderId="0" xfId="0" applyNumberFormat="1" applyAlignment="1">
      <alignment horizontal="center"/>
    </xf>
    <xf numFmtId="0" fontId="12" fillId="77" borderId="0" xfId="0" applyFont="1" applyFill="1"/>
    <xf numFmtId="0" fontId="128" fillId="78" borderId="0" xfId="0" applyFont="1" applyFill="1"/>
    <xf numFmtId="0" fontId="128" fillId="78" borderId="0" xfId="1" applyNumberFormat="1" applyFont="1" applyFill="1" applyAlignment="1">
      <alignment horizontal="right"/>
    </xf>
    <xf numFmtId="41" fontId="129" fillId="78" borderId="0" xfId="7" applyNumberFormat="1" applyFont="1" applyFill="1" applyAlignment="1">
      <alignment horizontal="right"/>
    </xf>
    <xf numFmtId="41" fontId="129" fillId="78" borderId="0" xfId="0" applyNumberFormat="1" applyFont="1" applyFill="1" applyAlignment="1">
      <alignment horizontal="right"/>
    </xf>
    <xf numFmtId="0" fontId="129" fillId="78" borderId="0" xfId="0" applyFont="1" applyFill="1" applyAlignment="1">
      <alignment horizontal="right"/>
    </xf>
    <xf numFmtId="165" fontId="129" fillId="78" borderId="0" xfId="2" applyNumberFormat="1" applyFont="1" applyFill="1" applyAlignment="1">
      <alignment horizontal="right"/>
    </xf>
    <xf numFmtId="0" fontId="128" fillId="78" borderId="0" xfId="0" applyFont="1" applyFill="1" applyAlignment="1">
      <alignment horizontal="right"/>
    </xf>
    <xf numFmtId="164" fontId="129" fillId="78" borderId="0" xfId="1" applyNumberFormat="1" applyFont="1" applyFill="1" applyAlignment="1">
      <alignment horizontal="right"/>
    </xf>
    <xf numFmtId="164" fontId="129" fillId="78" borderId="0" xfId="0" applyNumberFormat="1" applyFont="1" applyFill="1" applyAlignment="1">
      <alignment horizontal="right"/>
    </xf>
    <xf numFmtId="0" fontId="129" fillId="78" borderId="0" xfId="0" applyFont="1" applyFill="1" applyAlignment="1">
      <alignment horizontal="right" vertical="center"/>
    </xf>
    <xf numFmtId="0" fontId="130" fillId="0" borderId="0" xfId="0" applyFont="1" applyAlignment="1">
      <alignment vertical="center"/>
    </xf>
    <xf numFmtId="0" fontId="12" fillId="0" borderId="0" xfId="0" applyFont="1" applyAlignment="1">
      <alignment horizontal="left" wrapText="1"/>
    </xf>
    <xf numFmtId="1" fontId="12" fillId="0" borderId="0" xfId="0" applyNumberFormat="1" applyFont="1" applyAlignment="1">
      <alignment horizontal="center"/>
    </xf>
    <xf numFmtId="0" fontId="112" fillId="77" borderId="78" xfId="0" applyFont="1" applyFill="1" applyBorder="1" applyAlignment="1">
      <alignment horizontal="center" vertical="center" wrapText="1"/>
    </xf>
    <xf numFmtId="0" fontId="111" fillId="78" borderId="1" xfId="769" applyFont="1" applyFill="1" applyBorder="1" applyAlignment="1">
      <alignment horizontal="center" vertical="center" wrapText="1"/>
    </xf>
    <xf numFmtId="176" fontId="12" fillId="0" borderId="0" xfId="0" applyNumberFormat="1" applyFont="1" applyAlignment="1">
      <alignment horizontal="center" vertical="center" wrapText="1"/>
    </xf>
    <xf numFmtId="2" fontId="80" fillId="0" borderId="25" xfId="0" applyNumberFormat="1" applyFont="1" applyBorder="1" applyAlignment="1">
      <alignment horizontal="center" vertical="center"/>
    </xf>
    <xf numFmtId="0" fontId="13" fillId="0" borderId="0" xfId="0" applyFont="1" applyAlignment="1">
      <alignment horizontal="left" vertical="center" wrapText="1"/>
    </xf>
    <xf numFmtId="0" fontId="13" fillId="0" borderId="43" xfId="0" applyFont="1" applyBorder="1"/>
    <xf numFmtId="3" fontId="13" fillId="0" borderId="0" xfId="0" applyNumberFormat="1" applyFont="1" applyAlignment="1">
      <alignment horizontal="center"/>
    </xf>
    <xf numFmtId="0" fontId="118" fillId="77" borderId="26" xfId="0" applyFont="1" applyFill="1" applyBorder="1" applyAlignment="1">
      <alignment vertical="center" wrapText="1"/>
    </xf>
    <xf numFmtId="0" fontId="118" fillId="77" borderId="26" xfId="0" applyFont="1" applyFill="1" applyBorder="1" applyAlignment="1">
      <alignment horizontal="center" wrapText="1"/>
    </xf>
    <xf numFmtId="0" fontId="80" fillId="81" borderId="25" xfId="0" applyFont="1" applyFill="1" applyBorder="1" applyAlignment="1">
      <alignment horizontal="left" vertical="center"/>
    </xf>
    <xf numFmtId="44" fontId="80" fillId="81" borderId="25" xfId="2" applyFont="1" applyFill="1" applyBorder="1" applyAlignment="1">
      <alignment horizontal="center" vertical="center"/>
    </xf>
    <xf numFmtId="44" fontId="80" fillId="4" borderId="25" xfId="2" applyFont="1" applyFill="1" applyBorder="1" applyAlignment="1">
      <alignment horizontal="center" vertical="center"/>
    </xf>
    <xf numFmtId="3" fontId="131" fillId="81" borderId="25" xfId="0" applyNumberFormat="1" applyFont="1" applyFill="1" applyBorder="1" applyAlignment="1">
      <alignment horizontal="center" vertical="center" wrapText="1"/>
    </xf>
    <xf numFmtId="9" fontId="131" fillId="81" borderId="25" xfId="0" applyNumberFormat="1" applyFont="1" applyFill="1" applyBorder="1" applyAlignment="1">
      <alignment horizontal="center" vertical="center" wrapText="1"/>
    </xf>
    <xf numFmtId="0" fontId="131" fillId="0" borderId="25" xfId="0" applyFont="1" applyBorder="1" applyAlignment="1">
      <alignment horizontal="center" vertical="center" wrapText="1"/>
    </xf>
    <xf numFmtId="3" fontId="131" fillId="0" borderId="25" xfId="0" applyNumberFormat="1" applyFont="1" applyBorder="1" applyAlignment="1">
      <alignment horizontal="center" vertical="center" wrapText="1"/>
    </xf>
    <xf numFmtId="3" fontId="97" fillId="81" borderId="29" xfId="0" applyNumberFormat="1" applyFont="1" applyFill="1" applyBorder="1" applyAlignment="1">
      <alignment horizontal="center" vertical="center" wrapText="1"/>
    </xf>
    <xf numFmtId="2" fontId="80" fillId="0" borderId="75" xfId="0" applyNumberFormat="1" applyFont="1" applyBorder="1" applyAlignment="1">
      <alignment horizontal="center" vertical="center"/>
    </xf>
    <xf numFmtId="44" fontId="113" fillId="81" borderId="25" xfId="2" applyFont="1" applyFill="1" applyBorder="1" applyAlignment="1">
      <alignment horizontal="center" vertical="center"/>
    </xf>
    <xf numFmtId="0" fontId="13" fillId="0" borderId="0" xfId="0" applyFont="1" applyAlignment="1">
      <alignment horizontal="right"/>
    </xf>
    <xf numFmtId="0" fontId="13" fillId="78" borderId="0" xfId="0" applyFont="1" applyFill="1" applyAlignment="1">
      <alignment horizontal="right"/>
    </xf>
    <xf numFmtId="166" fontId="12" fillId="0" borderId="58" xfId="7" applyNumberFormat="1" applyBorder="1" applyAlignment="1">
      <alignment horizontal="center" vertical="center" wrapText="1"/>
    </xf>
    <xf numFmtId="166" fontId="12" fillId="0" borderId="0" xfId="7" applyNumberFormat="1" applyAlignment="1">
      <alignment horizontal="center" vertical="center" wrapText="1"/>
    </xf>
    <xf numFmtId="166" fontId="14" fillId="0" borderId="0" xfId="7" applyNumberFormat="1" applyFont="1" applyAlignment="1">
      <alignment horizontal="center"/>
    </xf>
    <xf numFmtId="166" fontId="0" fillId="0" borderId="0" xfId="0" applyNumberFormat="1"/>
    <xf numFmtId="9" fontId="0" fillId="0" borderId="0" xfId="7" applyFont="1"/>
    <xf numFmtId="166" fontId="0" fillId="0" borderId="0" xfId="7" applyNumberFormat="1" applyFont="1"/>
    <xf numFmtId="166" fontId="14" fillId="0" borderId="0" xfId="7" applyNumberFormat="1" applyFont="1" applyAlignment="1">
      <alignment horizontal="right"/>
    </xf>
    <xf numFmtId="165" fontId="14" fillId="78" borderId="0" xfId="2" applyNumberFormat="1" applyFont="1" applyFill="1" applyAlignment="1">
      <alignment horizontal="right"/>
    </xf>
    <xf numFmtId="0" fontId="13" fillId="0" borderId="0" xfId="0" applyFont="1" applyAlignment="1">
      <alignment horizontal="left" indent="1"/>
    </xf>
    <xf numFmtId="9" fontId="0" fillId="0" borderId="0" xfId="0" applyNumberFormat="1" applyAlignment="1">
      <alignment horizontal="center" vertical="center"/>
    </xf>
    <xf numFmtId="0" fontId="80" fillId="0" borderId="0" xfId="0" applyFont="1" applyAlignment="1">
      <alignment vertical="center"/>
    </xf>
    <xf numFmtId="9" fontId="13" fillId="0" borderId="0" xfId="7" applyFont="1" applyAlignment="1">
      <alignment horizontal="center"/>
    </xf>
    <xf numFmtId="9" fontId="13" fillId="0" borderId="0" xfId="7" applyFont="1" applyAlignment="1">
      <alignment horizontal="left"/>
    </xf>
    <xf numFmtId="9" fontId="13" fillId="0" borderId="0" xfId="7" applyFont="1" applyAlignment="1">
      <alignment horizontal="center" vertical="center"/>
    </xf>
    <xf numFmtId="0" fontId="13" fillId="0" borderId="0" xfId="1" applyNumberFormat="1" applyFont="1" applyAlignment="1">
      <alignment horizontal="right"/>
    </xf>
    <xf numFmtId="0" fontId="13" fillId="0" borderId="0" xfId="0" quotePrefix="1" applyFont="1" applyAlignment="1">
      <alignment horizontal="right"/>
    </xf>
    <xf numFmtId="0" fontId="13" fillId="0" borderId="0" xfId="0" applyFont="1" applyAlignment="1">
      <alignment horizontal="right" wrapText="1"/>
    </xf>
    <xf numFmtId="166" fontId="0" fillId="0" borderId="0" xfId="0" applyNumberFormat="1" applyAlignment="1">
      <alignment horizontal="right"/>
    </xf>
    <xf numFmtId="0" fontId="29" fillId="0" borderId="0" xfId="0" applyFont="1" applyAlignment="1">
      <alignment horizontal="left"/>
    </xf>
    <xf numFmtId="0" fontId="13" fillId="78" borderId="0" xfId="0" applyFont="1" applyFill="1"/>
    <xf numFmtId="0" fontId="13" fillId="78" borderId="0" xfId="1" applyNumberFormat="1" applyFont="1" applyFill="1" applyAlignment="1">
      <alignment horizontal="right"/>
    </xf>
    <xf numFmtId="41" fontId="14" fillId="78" borderId="0" xfId="7" applyNumberFormat="1" applyFont="1" applyFill="1" applyAlignment="1">
      <alignment horizontal="right"/>
    </xf>
    <xf numFmtId="41" fontId="0" fillId="78" borderId="0" xfId="0" applyNumberFormat="1" applyFill="1" applyAlignment="1">
      <alignment horizontal="right"/>
    </xf>
    <xf numFmtId="9" fontId="0" fillId="0" borderId="47" xfId="7" applyFont="1" applyBorder="1" applyAlignment="1">
      <alignment horizontal="center"/>
    </xf>
    <xf numFmtId="3" fontId="12" fillId="0" borderId="49" xfId="0" applyNumberFormat="1" applyFont="1" applyBorder="1" applyAlignment="1">
      <alignment horizontal="left" vertical="center" wrapText="1"/>
    </xf>
    <xf numFmtId="0" fontId="111" fillId="78" borderId="51" xfId="0" applyFont="1" applyFill="1" applyBorder="1" applyAlignment="1">
      <alignment horizontal="left" wrapText="1"/>
    </xf>
    <xf numFmtId="0" fontId="13" fillId="78" borderId="47" xfId="0" applyFont="1" applyFill="1" applyBorder="1"/>
    <xf numFmtId="0" fontId="111" fillId="78" borderId="24" xfId="0" applyFont="1" applyFill="1" applyBorder="1" applyAlignment="1">
      <alignment horizontal="center" vertical="center" wrapText="1"/>
    </xf>
    <xf numFmtId="4" fontId="0" fillId="0" borderId="0" xfId="0" applyNumberFormat="1" applyAlignment="1">
      <alignment horizontal="center"/>
    </xf>
    <xf numFmtId="3" fontId="12" fillId="0" borderId="0" xfId="0" applyNumberFormat="1" applyFont="1" applyAlignment="1">
      <alignment horizontal="right"/>
    </xf>
    <xf numFmtId="0" fontId="112" fillId="77" borderId="1" xfId="0" applyFont="1" applyFill="1" applyBorder="1" applyAlignment="1">
      <alignment vertical="center" wrapText="1"/>
    </xf>
    <xf numFmtId="0" fontId="112" fillId="77" borderId="24" xfId="0" applyFont="1" applyFill="1" applyBorder="1" applyAlignment="1">
      <alignment horizontal="left" wrapText="1"/>
    </xf>
    <xf numFmtId="0" fontId="111" fillId="78" borderId="24" xfId="769" applyFont="1" applyFill="1" applyBorder="1" applyAlignment="1">
      <alignment horizontal="center" vertical="center" wrapText="1"/>
    </xf>
    <xf numFmtId="0" fontId="111" fillId="78" borderId="50" xfId="0" applyFont="1" applyFill="1" applyBorder="1" applyAlignment="1">
      <alignment horizontal="center" vertical="center" wrapText="1"/>
    </xf>
    <xf numFmtId="0" fontId="131" fillId="0" borderId="0" xfId="0" applyFont="1"/>
    <xf numFmtId="0" fontId="97" fillId="0" borderId="0" xfId="0" applyFont="1"/>
    <xf numFmtId="3" fontId="0" fillId="0" borderId="0" xfId="0" applyNumberFormat="1" applyAlignment="1">
      <alignment horizontal="right"/>
    </xf>
    <xf numFmtId="9" fontId="12" fillId="0" borderId="0" xfId="0" applyNumberFormat="1" applyFont="1" applyAlignment="1">
      <alignment horizontal="center"/>
    </xf>
    <xf numFmtId="0" fontId="12" fillId="0" borderId="58" xfId="0" applyFont="1" applyBorder="1" applyAlignment="1">
      <alignment horizontal="center" vertical="center" wrapText="1"/>
    </xf>
    <xf numFmtId="0" fontId="12" fillId="0" borderId="60" xfId="0" applyFont="1" applyBorder="1" applyAlignment="1">
      <alignment vertical="center" wrapText="1"/>
    </xf>
    <xf numFmtId="179" fontId="12" fillId="0" borderId="0" xfId="0" applyNumberFormat="1" applyFont="1" applyAlignment="1">
      <alignment vertical="center"/>
    </xf>
    <xf numFmtId="2" fontId="0" fillId="0" borderId="0" xfId="0" applyNumberFormat="1" applyAlignment="1">
      <alignment horizontal="center"/>
    </xf>
    <xf numFmtId="0" fontId="13" fillId="78" borderId="47" xfId="0" applyFont="1" applyFill="1" applyBorder="1" applyAlignment="1">
      <alignment vertical="center"/>
    </xf>
    <xf numFmtId="0" fontId="111" fillId="78" borderId="50" xfId="0" applyFont="1" applyFill="1" applyBorder="1" applyAlignment="1">
      <alignment horizontal="left" vertical="center" wrapText="1"/>
    </xf>
    <xf numFmtId="37" fontId="80" fillId="0" borderId="0" xfId="1" applyNumberFormat="1" applyFont="1" applyAlignment="1">
      <alignment vertical="center"/>
    </xf>
    <xf numFmtId="39" fontId="80" fillId="0" borderId="0" xfId="1" applyNumberFormat="1" applyFont="1" applyAlignment="1">
      <alignment vertical="center"/>
    </xf>
    <xf numFmtId="37" fontId="12" fillId="0" borderId="0" xfId="1" applyNumberFormat="1" applyAlignment="1">
      <alignment horizontal="center" vertical="center"/>
    </xf>
    <xf numFmtId="37" fontId="0" fillId="0" borderId="0" xfId="1" applyNumberFormat="1" applyFont="1" applyAlignment="1">
      <alignment horizontal="center" vertical="center"/>
    </xf>
    <xf numFmtId="39" fontId="12" fillId="0" borderId="0" xfId="1" applyNumberFormat="1" applyAlignment="1">
      <alignment horizontal="center" vertical="center"/>
    </xf>
    <xf numFmtId="39" fontId="0" fillId="0" borderId="0" xfId="1" applyNumberFormat="1" applyFont="1" applyAlignment="1">
      <alignment horizontal="center" vertical="center"/>
    </xf>
    <xf numFmtId="0" fontId="0" fillId="0" borderId="0" xfId="0" applyAlignment="1">
      <alignment horizontal="left" vertical="center"/>
    </xf>
    <xf numFmtId="9" fontId="12" fillId="0" borderId="84" xfId="7" applyBorder="1" applyAlignment="1">
      <alignment horizontal="center"/>
    </xf>
    <xf numFmtId="9" fontId="12" fillId="0" borderId="85" xfId="7" applyBorder="1" applyAlignment="1">
      <alignment horizontal="center"/>
    </xf>
    <xf numFmtId="166" fontId="13" fillId="0" borderId="0" xfId="7" applyNumberFormat="1" applyFont="1" applyAlignment="1">
      <alignment horizontal="center"/>
    </xf>
    <xf numFmtId="9" fontId="13" fillId="0" borderId="0" xfId="7" applyFont="1" applyAlignment="1">
      <alignment horizontal="center" wrapText="1"/>
    </xf>
    <xf numFmtId="9" fontId="12" fillId="0" borderId="0" xfId="7" quotePrefix="1" applyAlignment="1">
      <alignment horizontal="center" vertical="center"/>
    </xf>
    <xf numFmtId="9" fontId="13" fillId="0" borderId="0" xfId="7" quotePrefix="1" applyFont="1" applyAlignment="1">
      <alignment horizontal="center" vertical="center"/>
    </xf>
    <xf numFmtId="9" fontId="97" fillId="81" borderId="29" xfId="7" applyFont="1" applyFill="1" applyBorder="1" applyAlignment="1">
      <alignment horizontal="center" vertical="center" wrapText="1"/>
    </xf>
    <xf numFmtId="9" fontId="131" fillId="81" borderId="25" xfId="7" applyFont="1" applyFill="1" applyBorder="1" applyAlignment="1">
      <alignment horizontal="center" vertical="center" wrapText="1"/>
    </xf>
    <xf numFmtId="3" fontId="131" fillId="0" borderId="74" xfId="0" applyNumberFormat="1" applyFont="1" applyBorder="1" applyAlignment="1">
      <alignment horizontal="center" vertical="center" wrapText="1"/>
    </xf>
    <xf numFmtId="16" fontId="13" fillId="0" borderId="46" xfId="780" applyNumberFormat="1" applyFont="1" applyBorder="1" applyAlignment="1">
      <alignment horizontal="center"/>
    </xf>
    <xf numFmtId="178" fontId="12" fillId="0" borderId="46" xfId="780" applyNumberFormat="1" applyBorder="1" applyAlignment="1">
      <alignment horizontal="center"/>
    </xf>
    <xf numFmtId="178" fontId="12" fillId="0" borderId="46" xfId="7" applyNumberFormat="1" applyBorder="1" applyAlignment="1">
      <alignment horizontal="center"/>
    </xf>
    <xf numFmtId="3" fontId="12" fillId="0" borderId="46" xfId="1" applyNumberFormat="1" applyBorder="1" applyAlignment="1">
      <alignment horizontal="center"/>
    </xf>
    <xf numFmtId="16" fontId="13" fillId="0" borderId="58" xfId="780" applyNumberFormat="1" applyFont="1" applyBorder="1" applyAlignment="1">
      <alignment horizontal="center"/>
    </xf>
    <xf numFmtId="178" fontId="12" fillId="0" borderId="58" xfId="780" applyNumberFormat="1" applyBorder="1" applyAlignment="1">
      <alignment horizontal="center"/>
    </xf>
    <xf numFmtId="178" fontId="12" fillId="0" borderId="58" xfId="7" applyNumberFormat="1" applyBorder="1" applyAlignment="1">
      <alignment horizontal="center"/>
    </xf>
    <xf numFmtId="3" fontId="12" fillId="0" borderId="58" xfId="1" applyNumberFormat="1" applyBorder="1" applyAlignment="1">
      <alignment horizontal="center"/>
    </xf>
    <xf numFmtId="3" fontId="115" fillId="0" borderId="0" xfId="0" applyNumberFormat="1" applyFont="1" applyAlignment="1">
      <alignment horizontal="center"/>
    </xf>
    <xf numFmtId="3" fontId="115" fillId="0" borderId="0" xfId="0" applyNumberFormat="1" applyFont="1"/>
    <xf numFmtId="3" fontId="12" fillId="0" borderId="0" xfId="0" applyNumberFormat="1" applyFont="1" applyAlignment="1">
      <alignment horizontal="left"/>
    </xf>
    <xf numFmtId="3" fontId="12" fillId="0" borderId="25" xfId="0" applyNumberFormat="1" applyFont="1" applyBorder="1" applyAlignment="1">
      <alignment horizontal="left" vertical="center"/>
    </xf>
    <xf numFmtId="3" fontId="13" fillId="0" borderId="75" xfId="0" applyNumberFormat="1" applyFont="1" applyBorder="1" applyAlignment="1">
      <alignment horizontal="center" vertical="center" wrapText="1"/>
    </xf>
    <xf numFmtId="9" fontId="13" fillId="0" borderId="86" xfId="7" applyFont="1" applyBorder="1" applyAlignment="1">
      <alignment horizontal="center" vertical="center" wrapText="1"/>
    </xf>
    <xf numFmtId="9" fontId="13" fillId="0" borderId="75" xfId="7" applyFont="1" applyBorder="1" applyAlignment="1">
      <alignment horizontal="center" vertical="center" wrapText="1"/>
    </xf>
    <xf numFmtId="180" fontId="12" fillId="0" borderId="0" xfId="2" applyNumberFormat="1" applyAlignment="1">
      <alignment horizontal="right" vertical="center"/>
    </xf>
    <xf numFmtId="168" fontId="12" fillId="0" borderId="0" xfId="7" applyNumberFormat="1" applyAlignment="1">
      <alignment horizontal="center"/>
    </xf>
    <xf numFmtId="9" fontId="12" fillId="0" borderId="25" xfId="7" applyBorder="1" applyAlignment="1">
      <alignment horizontal="center" vertical="center"/>
    </xf>
    <xf numFmtId="4" fontId="12" fillId="0" borderId="0" xfId="928" applyNumberFormat="1" applyAlignment="1">
      <alignment horizontal="center"/>
    </xf>
    <xf numFmtId="9" fontId="12" fillId="0" borderId="47" xfId="7" applyBorder="1" applyAlignment="1">
      <alignment horizontal="center" vertical="center" wrapText="1"/>
    </xf>
    <xf numFmtId="43" fontId="13" fillId="0" borderId="0" xfId="1" applyFont="1"/>
    <xf numFmtId="0" fontId="112" fillId="77" borderId="27" xfId="0" applyFont="1" applyFill="1" applyBorder="1" applyAlignment="1">
      <alignment wrapText="1"/>
    </xf>
    <xf numFmtId="2" fontId="0" fillId="0" borderId="58" xfId="0" applyNumberFormat="1" applyBorder="1" applyAlignment="1">
      <alignment horizontal="center"/>
    </xf>
    <xf numFmtId="9" fontId="0" fillId="0" borderId="58" xfId="7" applyFont="1" applyBorder="1" applyAlignment="1">
      <alignment horizontal="center"/>
    </xf>
    <xf numFmtId="0" fontId="12" fillId="0" borderId="58" xfId="0" applyFont="1" applyBorder="1" applyAlignment="1">
      <alignment wrapText="1"/>
    </xf>
    <xf numFmtId="0" fontId="0" fillId="0" borderId="58" xfId="0" applyBorder="1"/>
    <xf numFmtId="3" fontId="0" fillId="0" borderId="58" xfId="0" applyNumberFormat="1" applyBorder="1" applyAlignment="1">
      <alignment horizontal="center" wrapText="1"/>
    </xf>
    <xf numFmtId="3" fontId="12" fillId="0" borderId="58" xfId="0" applyNumberFormat="1" applyFont="1" applyBorder="1" applyAlignment="1">
      <alignment horizontal="center" vertical="center"/>
    </xf>
    <xf numFmtId="9" fontId="12" fillId="0" borderId="58" xfId="7" quotePrefix="1" applyBorder="1" applyAlignment="1">
      <alignment horizontal="center" vertical="center"/>
    </xf>
    <xf numFmtId="9" fontId="0" fillId="0" borderId="58" xfId="0" applyNumberFormat="1" applyBorder="1" applyAlignment="1">
      <alignment horizontal="center" vertical="center"/>
    </xf>
    <xf numFmtId="9" fontId="132" fillId="0" borderId="38" xfId="7" applyFont="1" applyBorder="1" applyAlignment="1">
      <alignment horizontal="center" vertical="center" wrapText="1"/>
    </xf>
    <xf numFmtId="9" fontId="132" fillId="0" borderId="28" xfId="7" applyFont="1" applyBorder="1" applyAlignment="1">
      <alignment horizontal="center" vertical="center" wrapText="1"/>
    </xf>
    <xf numFmtId="9" fontId="13" fillId="0" borderId="28" xfId="7" applyFont="1" applyBorder="1" applyAlignment="1">
      <alignment horizontal="center" vertical="center" wrapText="1"/>
    </xf>
    <xf numFmtId="9" fontId="132" fillId="0" borderId="25" xfId="7" applyFont="1" applyBorder="1" applyAlignment="1">
      <alignment horizontal="center" vertical="center" wrapText="1"/>
    </xf>
    <xf numFmtId="3" fontId="132" fillId="0" borderId="25" xfId="0" applyNumberFormat="1" applyFont="1" applyBorder="1" applyAlignment="1">
      <alignment horizontal="center" vertical="center" wrapText="1"/>
    </xf>
    <xf numFmtId="9" fontId="132" fillId="0" borderId="0" xfId="7" applyFont="1" applyAlignment="1">
      <alignment horizontal="center" vertical="center" wrapText="1"/>
    </xf>
    <xf numFmtId="9" fontId="132" fillId="0" borderId="87" xfId="7" applyFont="1" applyBorder="1" applyAlignment="1">
      <alignment horizontal="center" vertical="center" wrapText="1"/>
    </xf>
    <xf numFmtId="3" fontId="132" fillId="0" borderId="0" xfId="0" applyNumberFormat="1" applyFont="1" applyAlignment="1">
      <alignment horizontal="center" vertical="center" wrapText="1"/>
    </xf>
    <xf numFmtId="3" fontId="132" fillId="0" borderId="0" xfId="0" applyNumberFormat="1" applyFont="1" applyAlignment="1">
      <alignment horizontal="center"/>
    </xf>
    <xf numFmtId="9" fontId="115" fillId="0" borderId="0" xfId="7" applyFont="1" applyAlignment="1">
      <alignment horizontal="right"/>
    </xf>
    <xf numFmtId="9" fontId="13" fillId="0" borderId="38" xfId="7" applyFont="1" applyBorder="1" applyAlignment="1">
      <alignment horizontal="center" vertical="center" wrapText="1"/>
    </xf>
    <xf numFmtId="2" fontId="12" fillId="0" borderId="0" xfId="3405" applyNumberFormat="1" applyAlignment="1">
      <alignment horizontal="center" vertical="center" wrapText="1"/>
    </xf>
    <xf numFmtId="43" fontId="0" fillId="0" borderId="0" xfId="1" applyFont="1" applyAlignment="1">
      <alignment horizontal="right"/>
    </xf>
    <xf numFmtId="43" fontId="13" fillId="0" borderId="0" xfId="0" applyNumberFormat="1" applyFont="1" applyAlignment="1">
      <alignment vertical="center"/>
    </xf>
    <xf numFmtId="3" fontId="0" fillId="0" borderId="0" xfId="0" applyNumberFormat="1"/>
    <xf numFmtId="3" fontId="13" fillId="0" borderId="0" xfId="0" applyNumberFormat="1" applyFont="1" applyAlignment="1">
      <alignment horizontal="right" wrapText="1"/>
    </xf>
    <xf numFmtId="0" fontId="12" fillId="0" borderId="58" xfId="0" applyFont="1" applyBorder="1" applyAlignment="1">
      <alignment horizontal="left" vertical="center" wrapText="1"/>
    </xf>
    <xf numFmtId="2" fontId="12" fillId="0" borderId="58" xfId="3405" applyNumberFormat="1" applyBorder="1" applyAlignment="1">
      <alignment horizontal="center" vertical="center" wrapText="1"/>
    </xf>
    <xf numFmtId="0" fontId="12" fillId="0" borderId="58" xfId="0" applyFont="1" applyBorder="1" applyAlignment="1">
      <alignment horizontal="left" vertical="center"/>
    </xf>
    <xf numFmtId="3" fontId="131" fillId="0" borderId="89" xfId="0" applyNumberFormat="1" applyFont="1" applyBorder="1" applyAlignment="1">
      <alignment horizontal="center" vertical="center" wrapText="1"/>
    </xf>
    <xf numFmtId="0" fontId="131" fillId="0" borderId="89" xfId="0" applyFont="1" applyBorder="1" applyAlignment="1">
      <alignment horizontal="center" vertical="center" wrapText="1"/>
    </xf>
    <xf numFmtId="9" fontId="131" fillId="81" borderId="89" xfId="0" applyNumberFormat="1" applyFont="1" applyFill="1" applyBorder="1" applyAlignment="1">
      <alignment horizontal="center" vertical="center" wrapText="1"/>
    </xf>
    <xf numFmtId="9" fontId="131" fillId="81" borderId="89" xfId="7" applyFont="1" applyFill="1" applyBorder="1" applyAlignment="1">
      <alignment horizontal="center" vertical="center" wrapText="1"/>
    </xf>
    <xf numFmtId="0" fontId="111" fillId="78" borderId="90" xfId="1" applyNumberFormat="1" applyFont="1" applyFill="1" applyBorder="1" applyAlignment="1">
      <alignment horizontal="center" vertical="center" wrapText="1"/>
    </xf>
    <xf numFmtId="0" fontId="111" fillId="78" borderId="91" xfId="769" applyFont="1" applyFill="1" applyBorder="1" applyAlignment="1">
      <alignment horizontal="center" vertical="center" wrapText="1"/>
    </xf>
    <xf numFmtId="3" fontId="12" fillId="0" borderId="82" xfId="928" applyNumberFormat="1" applyBorder="1" applyAlignment="1">
      <alignment horizontal="center"/>
    </xf>
    <xf numFmtId="9" fontId="12" fillId="0" borderId="46" xfId="7" applyBorder="1" applyAlignment="1">
      <alignment horizontal="center"/>
    </xf>
    <xf numFmtId="0" fontId="132" fillId="0" borderId="0" xfId="0" applyFont="1"/>
    <xf numFmtId="3" fontId="12" fillId="0" borderId="0" xfId="1" applyNumberFormat="1" applyAlignment="1">
      <alignment horizontal="left"/>
    </xf>
    <xf numFmtId="3" fontId="12" fillId="0" borderId="58" xfId="1" applyNumberFormat="1" applyBorder="1" applyAlignment="1">
      <alignment horizontal="left"/>
    </xf>
    <xf numFmtId="9" fontId="12" fillId="0" borderId="58" xfId="7" applyBorder="1" applyAlignment="1">
      <alignment horizontal="center"/>
    </xf>
    <xf numFmtId="3" fontId="12" fillId="0" borderId="46" xfId="7" applyNumberFormat="1" applyBorder="1" applyAlignment="1">
      <alignment horizontal="left"/>
    </xf>
    <xf numFmtId="3" fontId="12" fillId="0" borderId="0" xfId="7" applyNumberFormat="1" applyAlignment="1">
      <alignment horizontal="left"/>
    </xf>
    <xf numFmtId="3" fontId="12" fillId="0" borderId="58" xfId="7" applyNumberFormat="1" applyBorder="1" applyAlignment="1">
      <alignment horizontal="left"/>
    </xf>
    <xf numFmtId="0" fontId="44" fillId="0" borderId="0" xfId="0" applyFont="1" applyAlignment="1">
      <alignment vertical="center"/>
    </xf>
    <xf numFmtId="170" fontId="0" fillId="0" borderId="0" xfId="0" applyNumberFormat="1" applyAlignment="1">
      <alignment horizontal="center" vertical="center"/>
    </xf>
    <xf numFmtId="2" fontId="80" fillId="81" borderId="28" xfId="0" applyNumberFormat="1" applyFont="1" applyFill="1" applyBorder="1" applyAlignment="1">
      <alignment horizontal="center" vertical="center"/>
    </xf>
    <xf numFmtId="2" fontId="80" fillId="81" borderId="86" xfId="0" applyNumberFormat="1" applyFont="1" applyFill="1" applyBorder="1" applyAlignment="1">
      <alignment horizontal="center" vertical="center"/>
    </xf>
    <xf numFmtId="2" fontId="80" fillId="0" borderId="76" xfId="0" applyNumberFormat="1" applyFont="1" applyBorder="1" applyAlignment="1">
      <alignment horizontal="center" vertical="center"/>
    </xf>
    <xf numFmtId="0" fontId="113" fillId="0" borderId="92" xfId="0" applyFont="1" applyBorder="1" applyAlignment="1">
      <alignment horizontal="left" vertical="center"/>
    </xf>
    <xf numFmtId="0" fontId="80" fillId="81" borderId="93" xfId="0" applyFont="1" applyFill="1" applyBorder="1" applyAlignment="1">
      <alignment horizontal="left" vertical="center"/>
    </xf>
    <xf numFmtId="44" fontId="80" fillId="81" borderId="93" xfId="2" applyFont="1" applyFill="1" applyBorder="1" applyAlignment="1">
      <alignment horizontal="center" vertical="center"/>
    </xf>
    <xf numFmtId="165" fontId="113" fillId="81" borderId="92" xfId="2" applyNumberFormat="1" applyFont="1" applyFill="1" applyBorder="1" applyAlignment="1">
      <alignment horizontal="center" vertical="center"/>
    </xf>
    <xf numFmtId="165" fontId="113" fillId="81" borderId="25" xfId="2" applyNumberFormat="1" applyFont="1" applyFill="1" applyBorder="1" applyAlignment="1">
      <alignment horizontal="center" vertical="center"/>
    </xf>
    <xf numFmtId="165" fontId="80" fillId="81" borderId="25" xfId="2" applyNumberFormat="1" applyFont="1" applyFill="1" applyBorder="1" applyAlignment="1">
      <alignment horizontal="center" vertical="center"/>
    </xf>
    <xf numFmtId="0" fontId="111" fillId="77" borderId="26" xfId="0" applyFont="1" applyFill="1" applyBorder="1" applyAlignment="1">
      <alignment vertical="center" wrapText="1"/>
    </xf>
    <xf numFmtId="0" fontId="111" fillId="77" borderId="26" xfId="0" applyFont="1" applyFill="1" applyBorder="1" applyAlignment="1">
      <alignment horizontal="center" wrapText="1"/>
    </xf>
    <xf numFmtId="15" fontId="12" fillId="0" borderId="0" xfId="5" applyNumberFormat="1" applyFont="1" applyAlignment="1">
      <alignment horizontal="center"/>
    </xf>
    <xf numFmtId="0" fontId="16" fillId="0" borderId="77" xfId="0" applyFont="1" applyBorder="1" applyAlignment="1">
      <alignment vertical="center"/>
    </xf>
    <xf numFmtId="9" fontId="12" fillId="0" borderId="0" xfId="0" applyNumberFormat="1" applyFont="1" applyAlignment="1">
      <alignment vertical="center"/>
    </xf>
    <xf numFmtId="3" fontId="12" fillId="0" borderId="0" xfId="0" applyNumberFormat="1" applyFont="1" applyAlignment="1">
      <alignment horizontal="left" vertical="center"/>
    </xf>
    <xf numFmtId="0" fontId="0" fillId="0" borderId="0" xfId="0" applyBorder="1" applyAlignment="1">
      <alignment horizontal="center"/>
    </xf>
    <xf numFmtId="0" fontId="0" fillId="0" borderId="0" xfId="0" applyBorder="1" applyAlignment="1">
      <alignment horizontal="right"/>
    </xf>
    <xf numFmtId="3" fontId="13" fillId="0" borderId="92" xfId="0" applyNumberFormat="1" applyFont="1" applyBorder="1" applyAlignment="1">
      <alignment horizontal="left" vertical="center" wrapText="1"/>
    </xf>
    <xf numFmtId="4" fontId="13" fillId="0" borderId="94" xfId="0" applyNumberFormat="1" applyFont="1" applyBorder="1" applyAlignment="1">
      <alignment horizontal="center" vertical="center" wrapText="1"/>
    </xf>
    <xf numFmtId="4" fontId="13" fillId="0" borderId="94" xfId="0" quotePrefix="1" applyNumberFormat="1" applyFont="1" applyBorder="1" applyAlignment="1">
      <alignment horizontal="center" vertical="center" wrapText="1"/>
    </xf>
    <xf numFmtId="0" fontId="12" fillId="4" borderId="0" xfId="0" applyFont="1" applyFill="1"/>
    <xf numFmtId="179" fontId="12" fillId="0" borderId="0" xfId="0" applyNumberFormat="1" applyFont="1" applyFill="1" applyAlignment="1">
      <alignment vertical="center"/>
    </xf>
    <xf numFmtId="9" fontId="115" fillId="0" borderId="0" xfId="7" applyFont="1" applyAlignment="1">
      <alignment horizontal="left"/>
    </xf>
    <xf numFmtId="165" fontId="80" fillId="4" borderId="25" xfId="2" applyNumberFormat="1" applyFont="1" applyFill="1" applyBorder="1" applyAlignment="1">
      <alignment horizontal="center" vertical="center"/>
    </xf>
    <xf numFmtId="44" fontId="0" fillId="0" borderId="0" xfId="0" applyNumberFormat="1"/>
    <xf numFmtId="0" fontId="0" fillId="0" borderId="0" xfId="0" applyAlignment="1">
      <alignment vertical="center"/>
    </xf>
    <xf numFmtId="0" fontId="13" fillId="0" borderId="95" xfId="0" applyFont="1" applyBorder="1" applyAlignment="1">
      <alignment horizontal="left" indent="1"/>
    </xf>
    <xf numFmtId="3" fontId="13" fillId="0" borderId="95" xfId="0" applyNumberFormat="1" applyFont="1" applyBorder="1" applyAlignment="1">
      <alignment horizontal="center" vertical="center"/>
    </xf>
    <xf numFmtId="9" fontId="13" fillId="0" borderId="95" xfId="0" applyNumberFormat="1" applyFont="1" applyBorder="1" applyAlignment="1">
      <alignment horizontal="center" vertical="center"/>
    </xf>
    <xf numFmtId="0" fontId="13" fillId="0" borderId="95" xfId="0" applyFont="1" applyBorder="1" applyAlignment="1">
      <alignment horizontal="left" vertical="center"/>
    </xf>
    <xf numFmtId="37" fontId="13" fillId="0" borderId="95" xfId="1" applyNumberFormat="1" applyFont="1" applyBorder="1" applyAlignment="1">
      <alignment horizontal="right" vertical="center"/>
    </xf>
    <xf numFmtId="9" fontId="13" fillId="0" borderId="95" xfId="0" applyNumberFormat="1" applyFont="1" applyBorder="1" applyAlignment="1">
      <alignment horizontal="right" vertical="center"/>
    </xf>
    <xf numFmtId="39" fontId="13" fillId="0" borderId="95" xfId="1" applyNumberFormat="1" applyFont="1" applyBorder="1" applyAlignment="1">
      <alignment horizontal="right" vertical="center"/>
    </xf>
    <xf numFmtId="4" fontId="13" fillId="0" borderId="95" xfId="0" applyNumberFormat="1" applyFont="1" applyBorder="1" applyAlignment="1">
      <alignment horizontal="center" vertical="center"/>
    </xf>
    <xf numFmtId="37" fontId="13" fillId="0" borderId="95" xfId="1" applyNumberFormat="1" applyFont="1" applyBorder="1" applyAlignment="1">
      <alignment horizontal="center" vertical="center"/>
    </xf>
    <xf numFmtId="166" fontId="13" fillId="0" borderId="95" xfId="0" applyNumberFormat="1" applyFont="1" applyBorder="1" applyAlignment="1">
      <alignment horizontal="center" vertical="center"/>
    </xf>
    <xf numFmtId="39" fontId="13" fillId="0" borderId="95" xfId="1" applyNumberFormat="1" applyFont="1" applyBorder="1" applyAlignment="1">
      <alignment horizontal="center" vertical="center"/>
    </xf>
    <xf numFmtId="3" fontId="13" fillId="0" borderId="95" xfId="0" applyNumberFormat="1" applyFont="1" applyBorder="1" applyAlignment="1">
      <alignment horizontal="center"/>
    </xf>
    <xf numFmtId="9" fontId="13" fillId="0" borderId="95" xfId="0" applyNumberFormat="1" applyFont="1" applyBorder="1" applyAlignment="1">
      <alignment horizontal="center"/>
    </xf>
    <xf numFmtId="3" fontId="13" fillId="0" borderId="95" xfId="7" applyNumberFormat="1" applyFont="1" applyBorder="1" applyAlignment="1">
      <alignment horizontal="left"/>
    </xf>
    <xf numFmtId="3" fontId="13" fillId="0" borderId="95" xfId="7" applyNumberFormat="1" applyFont="1" applyBorder="1" applyAlignment="1">
      <alignment horizontal="center"/>
    </xf>
    <xf numFmtId="4" fontId="13" fillId="0" borderId="95" xfId="7" applyNumberFormat="1" applyFont="1" applyBorder="1" applyAlignment="1">
      <alignment horizontal="center"/>
    </xf>
    <xf numFmtId="168" fontId="13" fillId="0" borderId="95" xfId="7" applyNumberFormat="1" applyFont="1" applyBorder="1" applyAlignment="1">
      <alignment horizontal="center"/>
    </xf>
    <xf numFmtId="9" fontId="0" fillId="0" borderId="0" xfId="7" applyFont="1" applyAlignment="1">
      <alignment horizontal="center" vertical="center"/>
    </xf>
    <xf numFmtId="182" fontId="0" fillId="0" borderId="0" xfId="0" applyNumberFormat="1" applyAlignment="1">
      <alignment horizontal="center" vertical="center"/>
    </xf>
    <xf numFmtId="0" fontId="13" fillId="0" borderId="96" xfId="1037" applyFont="1" applyBorder="1" applyAlignment="1">
      <alignment horizontal="center"/>
    </xf>
    <xf numFmtId="3" fontId="0" fillId="0" borderId="96" xfId="0" applyNumberFormat="1" applyBorder="1" applyAlignment="1">
      <alignment horizontal="center"/>
    </xf>
    <xf numFmtId="0" fontId="0" fillId="0" borderId="0" xfId="0" applyAlignment="1">
      <alignment vertical="center"/>
    </xf>
    <xf numFmtId="0" fontId="13" fillId="0" borderId="0" xfId="0" applyFont="1" applyAlignment="1">
      <alignment vertical="center"/>
    </xf>
    <xf numFmtId="0" fontId="0" fillId="0" borderId="0" xfId="0" applyAlignment="1">
      <alignment horizontal="center"/>
    </xf>
    <xf numFmtId="165" fontId="14" fillId="0" borderId="0" xfId="2" applyNumberFormat="1" applyFont="1" applyAlignment="1">
      <alignment horizontal="right"/>
    </xf>
    <xf numFmtId="37" fontId="0" fillId="0" borderId="46" xfId="1" applyNumberFormat="1" applyFont="1" applyBorder="1" applyAlignment="1">
      <alignment horizontal="center" vertical="center"/>
    </xf>
    <xf numFmtId="9" fontId="13" fillId="0" borderId="0" xfId="7" applyNumberFormat="1" applyFont="1" applyAlignment="1">
      <alignment vertical="center"/>
    </xf>
    <xf numFmtId="9" fontId="12" fillId="0" borderId="0" xfId="7" applyFont="1" applyAlignment="1">
      <alignment horizontal="center"/>
    </xf>
    <xf numFmtId="0" fontId="12" fillId="0" borderId="0" xfId="4099" applyFont="1" applyFill="1" applyBorder="1"/>
    <xf numFmtId="0" fontId="13" fillId="88" borderId="0" xfId="4099" applyFont="1" applyFill="1" applyBorder="1" applyAlignment="1"/>
    <xf numFmtId="0" fontId="13" fillId="88" borderId="98" xfId="4099" applyFont="1" applyFill="1" applyBorder="1" applyAlignment="1"/>
    <xf numFmtId="0" fontId="13" fillId="88" borderId="0" xfId="4100" applyNumberFormat="1" applyFont="1" applyFill="1" applyBorder="1" applyAlignment="1">
      <alignment horizontal="right"/>
    </xf>
    <xf numFmtId="0" fontId="13" fillId="0" borderId="0" xfId="4099" applyFont="1" applyFill="1" applyBorder="1" applyAlignment="1">
      <alignment horizontal="right" wrapText="1"/>
    </xf>
    <xf numFmtId="0" fontId="112" fillId="88" borderId="102" xfId="4099" applyFont="1" applyFill="1" applyBorder="1" applyAlignment="1">
      <alignment horizontal="left" wrapText="1"/>
    </xf>
    <xf numFmtId="0" fontId="112" fillId="88" borderId="90" xfId="4099" applyFont="1" applyFill="1" applyBorder="1" applyAlignment="1">
      <alignment horizontal="center" vertical="center" wrapText="1"/>
    </xf>
    <xf numFmtId="0" fontId="112" fillId="88" borderId="103" xfId="4099" applyFont="1" applyFill="1" applyBorder="1" applyAlignment="1">
      <alignment horizontal="center" vertical="center" wrapText="1"/>
    </xf>
    <xf numFmtId="41" fontId="134" fillId="88" borderId="0" xfId="4101" applyNumberFormat="1" applyFont="1" applyFill="1" applyBorder="1" applyAlignment="1">
      <alignment horizontal="right"/>
    </xf>
    <xf numFmtId="41" fontId="134" fillId="0" borderId="0" xfId="4101" applyNumberFormat="1" applyFont="1" applyFill="1" applyBorder="1" applyAlignment="1">
      <alignment horizontal="right"/>
    </xf>
    <xf numFmtId="166" fontId="12" fillId="0" borderId="0" xfId="4099" applyNumberFormat="1" applyFont="1" applyFill="1" applyBorder="1" applyAlignment="1">
      <alignment horizontal="right"/>
    </xf>
    <xf numFmtId="3" fontId="12" fillId="0" borderId="104" xfId="4099" applyNumberFormat="1" applyFont="1" applyFill="1" applyBorder="1" applyAlignment="1">
      <alignment horizontal="left" vertical="center" wrapText="1"/>
    </xf>
    <xf numFmtId="3" fontId="12" fillId="0" borderId="0" xfId="4099" applyNumberFormat="1" applyFont="1" applyFill="1" applyBorder="1" applyAlignment="1">
      <alignment horizontal="center"/>
    </xf>
    <xf numFmtId="9" fontId="12" fillId="0" borderId="105" xfId="4101" applyFont="1" applyFill="1" applyBorder="1" applyAlignment="1">
      <alignment horizontal="center"/>
    </xf>
    <xf numFmtId="41" fontId="12" fillId="88" borderId="0" xfId="4099" applyNumberFormat="1" applyFont="1" applyFill="1" applyBorder="1" applyAlignment="1">
      <alignment horizontal="right"/>
    </xf>
    <xf numFmtId="41" fontId="12" fillId="0" borderId="0" xfId="4099" applyNumberFormat="1" applyFont="1" applyFill="1" applyBorder="1" applyAlignment="1">
      <alignment horizontal="right"/>
    </xf>
    <xf numFmtId="0" fontId="12" fillId="0" borderId="0" xfId="4099" applyNumberFormat="1" applyFont="1" applyFill="1" applyBorder="1" applyAlignment="1">
      <alignment horizontal="right"/>
    </xf>
    <xf numFmtId="0" fontId="12" fillId="0" borderId="0" xfId="4099" applyNumberFormat="1" applyFont="1" applyFill="1" applyBorder="1"/>
    <xf numFmtId="9" fontId="12" fillId="0" borderId="98" xfId="4101" applyFont="1" applyFill="1" applyBorder="1" applyAlignment="1">
      <alignment horizontal="center"/>
    </xf>
    <xf numFmtId="9" fontId="12" fillId="0" borderId="0" xfId="4101" applyFont="1" applyFill="1" applyBorder="1" applyAlignment="1">
      <alignment horizontal="center"/>
    </xf>
    <xf numFmtId="3" fontId="12" fillId="0" borderId="0" xfId="4099" applyNumberFormat="1" applyFont="1" applyFill="1" applyBorder="1" applyAlignment="1">
      <alignment horizontal="left" vertical="center" wrapText="1"/>
    </xf>
    <xf numFmtId="4" fontId="12" fillId="0" borderId="0" xfId="4099" applyNumberFormat="1" applyFont="1" applyFill="1" applyBorder="1" applyAlignment="1">
      <alignment horizontal="center"/>
    </xf>
    <xf numFmtId="0" fontId="29" fillId="0" borderId="0" xfId="4099" applyFont="1" applyFill="1" applyBorder="1" applyAlignment="1">
      <alignment horizontal="left"/>
    </xf>
    <xf numFmtId="0" fontId="13" fillId="0" borderId="0" xfId="4100" applyNumberFormat="1" applyFont="1" applyFill="1" applyBorder="1" applyAlignment="1">
      <alignment horizontal="right"/>
    </xf>
    <xf numFmtId="0" fontId="13" fillId="0" borderId="0" xfId="4099" quotePrefix="1" applyFont="1" applyFill="1" applyBorder="1" applyAlignment="1">
      <alignment horizontal="right"/>
    </xf>
    <xf numFmtId="0" fontId="12" fillId="88" borderId="0" xfId="4099" applyFont="1" applyFill="1" applyBorder="1" applyAlignment="1">
      <alignment horizontal="right"/>
    </xf>
    <xf numFmtId="0" fontId="12" fillId="0" borderId="0" xfId="4099" applyFont="1" applyFill="1" applyBorder="1" applyAlignment="1">
      <alignment horizontal="right"/>
    </xf>
    <xf numFmtId="0" fontId="112" fillId="88" borderId="44" xfId="4099" applyFont="1" applyFill="1" applyBorder="1" applyAlignment="1">
      <alignment horizontal="center" wrapText="1"/>
    </xf>
    <xf numFmtId="9" fontId="12" fillId="0" borderId="36" xfId="4101" applyFont="1" applyFill="1" applyBorder="1" applyAlignment="1">
      <alignment horizontal="center" vertical="center" wrapText="1"/>
    </xf>
    <xf numFmtId="0" fontId="13" fillId="88" borderId="0" xfId="4099" applyFont="1" applyFill="1" applyBorder="1" applyAlignment="1">
      <alignment horizontal="right"/>
    </xf>
    <xf numFmtId="0" fontId="13" fillId="0" borderId="0" xfId="4099" applyFont="1" applyFill="1" applyBorder="1" applyAlignment="1">
      <alignment horizontal="right"/>
    </xf>
    <xf numFmtId="170" fontId="12" fillId="0" borderId="0" xfId="4099" applyNumberFormat="1" applyFont="1" applyFill="1" applyBorder="1" applyAlignment="1">
      <alignment horizontal="center" vertical="center" wrapText="1"/>
    </xf>
    <xf numFmtId="0" fontId="112" fillId="88" borderId="26" xfId="4099" applyFont="1" applyFill="1" applyBorder="1" applyAlignment="1">
      <alignment horizontal="left"/>
    </xf>
    <xf numFmtId="0" fontId="112" fillId="88" borderId="26" xfId="3405" applyFont="1" applyFill="1" applyBorder="1" applyAlignment="1">
      <alignment horizontal="center" wrapText="1"/>
    </xf>
    <xf numFmtId="0" fontId="12" fillId="0" borderId="0" xfId="4099" applyFont="1" applyFill="1" applyBorder="1" applyAlignment="1">
      <alignment horizontal="left"/>
    </xf>
    <xf numFmtId="3" fontId="12" fillId="0" borderId="0" xfId="4099" applyNumberFormat="1" applyFont="1" applyFill="1" applyBorder="1" applyAlignment="1">
      <alignment horizontal="center" vertical="center" wrapText="1"/>
    </xf>
    <xf numFmtId="0" fontId="12" fillId="0" borderId="58" xfId="4099" applyFont="1" applyFill="1" applyBorder="1" applyAlignment="1">
      <alignment horizontal="left"/>
    </xf>
    <xf numFmtId="3" fontId="12" fillId="0" borderId="58" xfId="4099" applyNumberFormat="1" applyFont="1" applyFill="1" applyBorder="1" applyAlignment="1">
      <alignment horizontal="center" vertical="center" wrapText="1"/>
    </xf>
    <xf numFmtId="0" fontId="13" fillId="0" borderId="61" xfId="4099" applyFont="1" applyFill="1" applyBorder="1" applyAlignment="1">
      <alignment horizontal="left" indent="1"/>
    </xf>
    <xf numFmtId="3" fontId="13" fillId="0" borderId="61" xfId="4099" applyNumberFormat="1" applyFont="1" applyFill="1" applyBorder="1" applyAlignment="1">
      <alignment horizontal="center"/>
    </xf>
    <xf numFmtId="3" fontId="12" fillId="0" borderId="0" xfId="4099" applyNumberFormat="1" applyFont="1" applyFill="1" applyBorder="1"/>
    <xf numFmtId="0" fontId="13" fillId="0" borderId="0" xfId="4099" applyFont="1" applyFill="1" applyBorder="1" applyAlignment="1">
      <alignment horizontal="left" indent="1"/>
    </xf>
    <xf numFmtId="3" fontId="13" fillId="0" borderId="0" xfId="4099" applyNumberFormat="1" applyFont="1" applyFill="1" applyBorder="1" applyAlignment="1">
      <alignment horizontal="center"/>
    </xf>
    <xf numFmtId="0" fontId="13" fillId="0" borderId="0" xfId="4099" applyFont="1" applyFill="1" applyBorder="1" applyAlignment="1">
      <alignment horizontal="center"/>
    </xf>
    <xf numFmtId="0" fontId="29" fillId="0" borderId="0" xfId="4099" applyFont="1" applyFill="1" applyBorder="1"/>
    <xf numFmtId="3" fontId="13" fillId="0" borderId="0" xfId="4099" applyNumberFormat="1" applyFont="1" applyFill="1" applyBorder="1" applyAlignment="1"/>
    <xf numFmtId="0" fontId="29" fillId="0" borderId="0" xfId="772" applyFont="1" applyFill="1" applyBorder="1"/>
    <xf numFmtId="170" fontId="29" fillId="0" borderId="0" xfId="772" applyNumberFormat="1" applyFont="1" applyFill="1" applyBorder="1" applyAlignment="1">
      <alignment horizontal="left" vertical="center"/>
    </xf>
    <xf numFmtId="166" fontId="12" fillId="0" borderId="0" xfId="4101" applyNumberFormat="1" applyFont="1" applyFill="1" applyBorder="1"/>
    <xf numFmtId="166" fontId="12" fillId="0" borderId="0" xfId="4099" applyNumberFormat="1" applyFont="1" applyFill="1" applyBorder="1"/>
    <xf numFmtId="0" fontId="133" fillId="0" borderId="0" xfId="4099"/>
    <xf numFmtId="0" fontId="80" fillId="0" borderId="0" xfId="4099" applyFont="1" applyFill="1" applyBorder="1" applyAlignment="1">
      <alignment vertical="center"/>
    </xf>
    <xf numFmtId="165" fontId="134" fillId="88" borderId="0" xfId="4102" applyNumberFormat="1" applyFont="1" applyFill="1" applyBorder="1" applyAlignment="1">
      <alignment horizontal="right"/>
    </xf>
    <xf numFmtId="165" fontId="134" fillId="0" borderId="0" xfId="4102" applyNumberFormat="1" applyFont="1" applyFill="1" applyBorder="1" applyAlignment="1">
      <alignment horizontal="right"/>
    </xf>
    <xf numFmtId="166" fontId="134" fillId="0" borderId="0" xfId="4101" applyNumberFormat="1" applyFont="1" applyFill="1" applyBorder="1" applyAlignment="1">
      <alignment horizontal="right"/>
    </xf>
    <xf numFmtId="166" fontId="134" fillId="0" borderId="0" xfId="4101" applyNumberFormat="1" applyFont="1" applyFill="1" applyBorder="1" applyAlignment="1">
      <alignment horizontal="center"/>
    </xf>
    <xf numFmtId="9" fontId="12" fillId="0" borderId="0" xfId="4101" applyFont="1" applyFill="1" applyBorder="1"/>
    <xf numFmtId="0" fontId="133" fillId="0" borderId="0" xfId="4099" applyFill="1" applyBorder="1" applyAlignment="1">
      <alignment horizontal="right"/>
    </xf>
    <xf numFmtId="176" fontId="12" fillId="0" borderId="0" xfId="4099" applyNumberFormat="1" applyFont="1" applyFill="1" applyBorder="1"/>
    <xf numFmtId="0" fontId="112" fillId="77" borderId="90" xfId="4099" applyFont="1" applyFill="1" applyBorder="1" applyAlignment="1">
      <alignment vertical="center" wrapText="1"/>
    </xf>
    <xf numFmtId="0" fontId="112" fillId="77" borderId="90" xfId="3405" applyFont="1" applyFill="1" applyBorder="1" applyAlignment="1">
      <alignment vertical="center" wrapText="1"/>
    </xf>
    <xf numFmtId="0" fontId="12" fillId="0" borderId="0" xfId="4099" applyFont="1" applyFill="1"/>
    <xf numFmtId="9" fontId="133" fillId="0" borderId="0" xfId="4099" applyNumberFormat="1" applyFill="1"/>
    <xf numFmtId="0" fontId="80" fillId="0" borderId="0" xfId="4099" applyFont="1" applyBorder="1" applyAlignment="1">
      <alignment vertical="center"/>
    </xf>
    <xf numFmtId="9" fontId="133" fillId="0" borderId="92" xfId="4099" applyNumberFormat="1" applyFill="1" applyBorder="1"/>
    <xf numFmtId="0" fontId="29" fillId="0" borderId="0" xfId="4099" applyFont="1"/>
    <xf numFmtId="0" fontId="16" fillId="0" borderId="0" xfId="4099" applyFont="1" applyFill="1" applyBorder="1" applyAlignment="1"/>
    <xf numFmtId="0" fontId="12" fillId="0" borderId="0" xfId="4099" applyFont="1" applyFill="1" applyBorder="1" applyAlignment="1">
      <alignment horizontal="center"/>
    </xf>
    <xf numFmtId="0" fontId="112" fillId="77" borderId="26" xfId="4099" applyFont="1" applyFill="1" applyBorder="1" applyAlignment="1">
      <alignment horizontal="left"/>
    </xf>
    <xf numFmtId="0" fontId="112" fillId="77" borderId="26" xfId="4099" applyFont="1" applyFill="1" applyBorder="1" applyAlignment="1">
      <alignment horizontal="center" wrapText="1"/>
    </xf>
    <xf numFmtId="0" fontId="12" fillId="0" borderId="0" xfId="4099" applyFont="1" applyFill="1" applyBorder="1" applyAlignment="1">
      <alignment horizontal="right" vertical="top"/>
    </xf>
    <xf numFmtId="166" fontId="133" fillId="0" borderId="0" xfId="7" applyNumberFormat="1" applyFont="1" applyBorder="1" applyAlignment="1">
      <alignment horizontal="center"/>
    </xf>
    <xf numFmtId="166" fontId="12" fillId="0" borderId="0" xfId="7" applyNumberFormat="1" applyFont="1" applyBorder="1" applyAlignment="1">
      <alignment horizontal="center" vertical="center" wrapText="1"/>
    </xf>
    <xf numFmtId="166" fontId="12" fillId="0" borderId="0" xfId="7" applyNumberFormat="1" applyFont="1" applyBorder="1" applyAlignment="1">
      <alignment horizontal="center" wrapText="1"/>
    </xf>
    <xf numFmtId="166" fontId="12" fillId="0" borderId="0" xfId="7" applyNumberFormat="1" applyFont="1" applyFill="1" applyBorder="1" applyAlignment="1">
      <alignment horizontal="center"/>
    </xf>
    <xf numFmtId="0" fontId="0" fillId="0" borderId="0" xfId="0" applyAlignment="1">
      <alignment vertical="center"/>
    </xf>
    <xf numFmtId="0" fontId="12" fillId="0" borderId="0" xfId="0" applyFont="1" applyAlignment="1">
      <alignment vertical="center" wrapText="1"/>
    </xf>
    <xf numFmtId="0" fontId="12" fillId="0" borderId="58" xfId="0" applyFont="1" applyBorder="1" applyAlignment="1">
      <alignment vertical="center" wrapText="1"/>
    </xf>
    <xf numFmtId="0" fontId="0" fillId="0" borderId="0" xfId="0" applyAlignment="1">
      <alignment vertical="center"/>
    </xf>
    <xf numFmtId="0" fontId="0" fillId="78" borderId="0" xfId="0" applyFill="1" applyBorder="1" applyAlignment="1">
      <alignment horizontal="right"/>
    </xf>
    <xf numFmtId="0" fontId="0" fillId="0" borderId="0" xfId="0" applyBorder="1"/>
    <xf numFmtId="0" fontId="118" fillId="0" borderId="0" xfId="0" applyFont="1" applyBorder="1"/>
    <xf numFmtId="0" fontId="118" fillId="0" borderId="0" xfId="0" applyFont="1" applyBorder="1" applyAlignment="1">
      <alignment horizontal="right"/>
    </xf>
    <xf numFmtId="0" fontId="12" fillId="0" borderId="58" xfId="0" applyFont="1" applyBorder="1" applyAlignment="1">
      <alignment vertical="center"/>
    </xf>
    <xf numFmtId="0" fontId="12" fillId="0" borderId="59" xfId="0" applyFont="1" applyBorder="1"/>
    <xf numFmtId="9" fontId="13" fillId="0" borderId="0" xfId="7" applyFont="1"/>
    <xf numFmtId="9" fontId="12" fillId="0" borderId="0" xfId="7" applyFont="1" applyAlignment="1">
      <alignment horizontal="right"/>
    </xf>
    <xf numFmtId="0" fontId="0" fillId="0" borderId="0" xfId="0" applyAlignment="1">
      <alignment vertical="center" wrapText="1"/>
    </xf>
    <xf numFmtId="165" fontId="0" fillId="0" borderId="0" xfId="0" applyNumberFormat="1" applyAlignment="1">
      <alignment horizontal="right"/>
    </xf>
    <xf numFmtId="3" fontId="13" fillId="0" borderId="83" xfId="7" applyNumberFormat="1" applyFont="1" applyBorder="1" applyAlignment="1">
      <alignment horizontal="left"/>
    </xf>
    <xf numFmtId="3" fontId="0" fillId="0" borderId="83" xfId="7" applyNumberFormat="1" applyFont="1" applyBorder="1" applyAlignment="1">
      <alignment horizontal="center"/>
    </xf>
    <xf numFmtId="3" fontId="12" fillId="0" borderId="83" xfId="7" applyNumberFormat="1" applyBorder="1" applyAlignment="1">
      <alignment horizontal="center"/>
    </xf>
    <xf numFmtId="3" fontId="0" fillId="0" borderId="83" xfId="1" applyNumberFormat="1" applyFont="1" applyBorder="1" applyAlignment="1">
      <alignment horizontal="center"/>
    </xf>
    <xf numFmtId="3" fontId="0" fillId="0" borderId="0" xfId="1" applyNumberFormat="1" applyFont="1" applyAlignment="1">
      <alignment horizontal="center"/>
    </xf>
    <xf numFmtId="0" fontId="13" fillId="0" borderId="83" xfId="0" applyFont="1" applyBorder="1"/>
    <xf numFmtId="0" fontId="0" fillId="0" borderId="83" xfId="0" applyBorder="1" applyAlignment="1">
      <alignment horizontal="center"/>
    </xf>
    <xf numFmtId="2" fontId="0" fillId="0" borderId="83" xfId="0" applyNumberFormat="1" applyBorder="1" applyAlignment="1">
      <alignment horizontal="center"/>
    </xf>
    <xf numFmtId="4" fontId="12" fillId="0" borderId="83" xfId="7" applyNumberFormat="1" applyBorder="1" applyAlignment="1">
      <alignment horizontal="center"/>
    </xf>
    <xf numFmtId="165" fontId="80" fillId="0" borderId="25" xfId="2" applyNumberFormat="1" applyFont="1" applyFill="1" applyBorder="1" applyAlignment="1">
      <alignment horizontal="center" vertical="center"/>
    </xf>
    <xf numFmtId="9" fontId="0" fillId="0" borderId="48" xfId="7" applyFont="1" applyFill="1" applyBorder="1" applyAlignment="1">
      <alignment horizontal="center"/>
    </xf>
    <xf numFmtId="9" fontId="0" fillId="0" borderId="46" xfId="7" applyFont="1" applyFill="1" applyBorder="1" applyAlignment="1">
      <alignment horizontal="center"/>
    </xf>
    <xf numFmtId="9" fontId="0" fillId="0" borderId="47" xfId="7" applyFont="1" applyFill="1" applyBorder="1" applyAlignment="1">
      <alignment horizontal="center"/>
    </xf>
    <xf numFmtId="9" fontId="0" fillId="0" borderId="0" xfId="7" applyFont="1" applyFill="1" applyAlignment="1">
      <alignment horizontal="center"/>
    </xf>
    <xf numFmtId="0" fontId="12" fillId="0" borderId="43" xfId="0" applyFont="1" applyFill="1" applyBorder="1" applyAlignment="1">
      <alignment horizontal="center" vertical="center" wrapText="1"/>
    </xf>
    <xf numFmtId="0" fontId="12" fillId="0" borderId="36" xfId="0" applyFont="1" applyFill="1" applyBorder="1" applyAlignment="1">
      <alignment horizontal="center" vertical="center" wrapText="1"/>
    </xf>
    <xf numFmtId="9" fontId="12" fillId="0" borderId="36" xfId="7" applyFill="1" applyBorder="1" applyAlignment="1">
      <alignment horizontal="center" vertical="center" wrapText="1"/>
    </xf>
    <xf numFmtId="2" fontId="80" fillId="0" borderId="28" xfId="0" applyNumberFormat="1" applyFont="1" applyFill="1" applyBorder="1" applyAlignment="1">
      <alignment horizontal="center" vertical="center"/>
    </xf>
    <xf numFmtId="2" fontId="80" fillId="0" borderId="86" xfId="0" applyNumberFormat="1" applyFont="1" applyFill="1" applyBorder="1" applyAlignment="1">
      <alignment horizontal="center" vertical="center"/>
    </xf>
    <xf numFmtId="2" fontId="80" fillId="0" borderId="25" xfId="0" applyNumberFormat="1" applyFont="1" applyFill="1" applyBorder="1" applyAlignment="1">
      <alignment horizontal="center" vertical="center"/>
    </xf>
    <xf numFmtId="2" fontId="80" fillId="0" borderId="75" xfId="0" applyNumberFormat="1" applyFont="1" applyFill="1" applyBorder="1" applyAlignment="1">
      <alignment horizontal="center" vertical="center"/>
    </xf>
    <xf numFmtId="2" fontId="80" fillId="0" borderId="29" xfId="0" applyNumberFormat="1" applyFont="1" applyFill="1" applyBorder="1" applyAlignment="1">
      <alignment horizontal="center" vertical="center"/>
    </xf>
    <xf numFmtId="165" fontId="113" fillId="0" borderId="25" xfId="2" applyNumberFormat="1" applyFont="1" applyFill="1" applyBorder="1" applyAlignment="1">
      <alignment horizontal="center" vertical="center"/>
    </xf>
    <xf numFmtId="0" fontId="13" fillId="0" borderId="0" xfId="0" applyFont="1" applyAlignment="1">
      <alignment horizontal="center"/>
    </xf>
    <xf numFmtId="9" fontId="12" fillId="0" borderId="0" xfId="0" applyNumberFormat="1" applyFont="1" applyFill="1" applyAlignment="1">
      <alignment horizontal="right" vertical="center"/>
    </xf>
    <xf numFmtId="9" fontId="12" fillId="0" borderId="58" xfId="0" applyNumberFormat="1" applyFont="1" applyFill="1" applyBorder="1" applyAlignment="1">
      <alignment horizontal="right" vertical="center"/>
    </xf>
    <xf numFmtId="9" fontId="12" fillId="0" borderId="0" xfId="0" applyNumberFormat="1" applyFont="1" applyFill="1" applyBorder="1" applyAlignment="1">
      <alignment horizontal="right" vertical="center"/>
    </xf>
    <xf numFmtId="0" fontId="135" fillId="78" borderId="0" xfId="0" applyFont="1" applyFill="1"/>
    <xf numFmtId="0" fontId="135" fillId="78" borderId="0" xfId="1" applyNumberFormat="1" applyFont="1" applyFill="1" applyAlignment="1">
      <alignment horizontal="right"/>
    </xf>
    <xf numFmtId="41" fontId="136" fillId="78" borderId="0" xfId="7" applyNumberFormat="1" applyFont="1" applyFill="1" applyAlignment="1">
      <alignment horizontal="right"/>
    </xf>
    <xf numFmtId="41" fontId="136" fillId="78" borderId="0" xfId="0" applyNumberFormat="1" applyFont="1" applyFill="1" applyAlignment="1">
      <alignment horizontal="right"/>
    </xf>
    <xf numFmtId="0" fontId="136" fillId="78" borderId="0" xfId="0" applyFont="1" applyFill="1" applyAlignment="1">
      <alignment horizontal="right"/>
    </xf>
    <xf numFmtId="165" fontId="136" fillId="78" borderId="0" xfId="2" applyNumberFormat="1" applyFont="1" applyFill="1" applyAlignment="1">
      <alignment horizontal="right"/>
    </xf>
    <xf numFmtId="0" fontId="135" fillId="78" borderId="0" xfId="0" applyFont="1" applyFill="1" applyAlignment="1">
      <alignment horizontal="right"/>
    </xf>
    <xf numFmtId="164" fontId="136" fillId="78" borderId="0" xfId="1" applyNumberFormat="1" applyFont="1" applyFill="1" applyAlignment="1">
      <alignment horizontal="right"/>
    </xf>
    <xf numFmtId="164" fontId="136" fillId="78" borderId="0" xfId="0" applyNumberFormat="1" applyFont="1" applyFill="1" applyAlignment="1">
      <alignment horizontal="right"/>
    </xf>
    <xf numFmtId="0" fontId="136" fillId="78" borderId="0" xfId="0" applyFont="1" applyFill="1" applyAlignment="1">
      <alignment horizontal="right" vertical="center"/>
    </xf>
    <xf numFmtId="0" fontId="111" fillId="78" borderId="0" xfId="1" applyNumberFormat="1" applyFont="1" applyFill="1" applyAlignment="1">
      <alignment horizontal="right"/>
    </xf>
    <xf numFmtId="0" fontId="111" fillId="0" borderId="0" xfId="0" applyFont="1" applyAlignment="1">
      <alignment horizontal="right" wrapText="1"/>
    </xf>
    <xf numFmtId="41" fontId="118" fillId="78" borderId="0" xfId="7" applyNumberFormat="1" applyFont="1" applyFill="1" applyAlignment="1">
      <alignment horizontal="right"/>
    </xf>
    <xf numFmtId="9" fontId="118" fillId="0" borderId="37" xfId="7" applyFont="1" applyBorder="1" applyAlignment="1">
      <alignment horizontal="right"/>
    </xf>
    <xf numFmtId="166" fontId="118" fillId="0" borderId="0" xfId="0" applyNumberFormat="1" applyFont="1" applyAlignment="1">
      <alignment horizontal="right"/>
    </xf>
    <xf numFmtId="41" fontId="118" fillId="78" borderId="0" xfId="0" applyNumberFormat="1" applyFont="1" applyFill="1" applyAlignment="1">
      <alignment horizontal="right"/>
    </xf>
    <xf numFmtId="166" fontId="118" fillId="0" borderId="37" xfId="7" applyNumberFormat="1" applyFont="1" applyBorder="1" applyAlignment="1">
      <alignment horizontal="right"/>
    </xf>
    <xf numFmtId="0" fontId="118" fillId="78" borderId="0" xfId="0" applyFont="1" applyFill="1" applyAlignment="1">
      <alignment horizontal="right"/>
    </xf>
    <xf numFmtId="0" fontId="111" fillId="0" borderId="0" xfId="0" quotePrefix="1" applyFont="1" applyAlignment="1">
      <alignment horizontal="right"/>
    </xf>
    <xf numFmtId="10" fontId="118" fillId="0" borderId="37" xfId="7" applyNumberFormat="1" applyFont="1" applyBorder="1" applyAlignment="1">
      <alignment horizontal="right"/>
    </xf>
    <xf numFmtId="165" fontId="118" fillId="78" borderId="0" xfId="2" applyNumberFormat="1" applyFont="1" applyFill="1" applyAlignment="1">
      <alignment horizontal="right"/>
    </xf>
    <xf numFmtId="166" fontId="118" fillId="0" borderId="0" xfId="7" applyNumberFormat="1" applyFont="1" applyAlignment="1">
      <alignment horizontal="right"/>
    </xf>
    <xf numFmtId="3" fontId="118" fillId="0" borderId="0" xfId="0" applyNumberFormat="1" applyFont="1" applyAlignment="1">
      <alignment horizontal="right"/>
    </xf>
    <xf numFmtId="0" fontId="111" fillId="0" borderId="0" xfId="0" applyFont="1" applyAlignment="1">
      <alignment horizontal="right" vertical="center"/>
    </xf>
    <xf numFmtId="0" fontId="137" fillId="0" borderId="0" xfId="3" applyFont="1" applyAlignment="1" applyProtection="1"/>
    <xf numFmtId="0" fontId="0" fillId="0" borderId="0" xfId="0" applyAlignment="1">
      <alignment vertical="center"/>
    </xf>
    <xf numFmtId="0" fontId="112" fillId="88" borderId="26" xfId="4099" applyFont="1" applyFill="1" applyBorder="1" applyAlignment="1">
      <alignment horizontal="center" wrapText="1"/>
    </xf>
    <xf numFmtId="0" fontId="13" fillId="0" borderId="0" xfId="4099" applyFont="1" applyFill="1" applyBorder="1"/>
    <xf numFmtId="166" fontId="12" fillId="0" borderId="0" xfId="4099" applyNumberFormat="1" applyFont="1" applyFill="1" applyBorder="1" applyAlignment="1">
      <alignment horizontal="center"/>
    </xf>
    <xf numFmtId="3" fontId="12" fillId="0" borderId="0" xfId="4099" applyNumberFormat="1" applyFont="1" applyFill="1" applyAlignment="1">
      <alignment horizontal="center" vertical="center"/>
    </xf>
    <xf numFmtId="3" fontId="12" fillId="0" borderId="92" xfId="4099" applyNumberFormat="1" applyFont="1" applyFill="1" applyBorder="1" applyAlignment="1">
      <alignment horizontal="center" vertical="center"/>
    </xf>
    <xf numFmtId="3" fontId="13" fillId="0" borderId="0" xfId="4099" applyNumberFormat="1" applyFont="1" applyAlignment="1">
      <alignment horizontal="center" vertical="center"/>
    </xf>
    <xf numFmtId="9" fontId="138" fillId="0" borderId="0" xfId="4099" applyNumberFormat="1" applyFont="1" applyFill="1"/>
    <xf numFmtId="41" fontId="14" fillId="78" borderId="0" xfId="3867" applyNumberFormat="1" applyFont="1" applyFill="1" applyAlignment="1">
      <alignment horizontal="right"/>
    </xf>
    <xf numFmtId="17" fontId="112" fillId="77" borderId="24" xfId="0" applyNumberFormat="1" applyFont="1" applyFill="1" applyBorder="1" applyAlignment="1">
      <alignment horizontal="center" vertical="center" wrapText="1"/>
    </xf>
    <xf numFmtId="3" fontId="80" fillId="0" borderId="0" xfId="0" applyNumberFormat="1" applyFont="1" applyAlignment="1">
      <alignment horizontal="right" vertical="center"/>
    </xf>
    <xf numFmtId="0" fontId="80" fillId="0" borderId="0" xfId="0" applyFont="1" applyAlignment="1">
      <alignment horizontal="right" vertical="center"/>
    </xf>
    <xf numFmtId="165" fontId="14" fillId="78" borderId="0" xfId="3865" applyNumberFormat="1" applyFont="1" applyFill="1" applyAlignment="1">
      <alignment horizontal="right"/>
    </xf>
    <xf numFmtId="165" fontId="14" fillId="0" borderId="0" xfId="3865" applyNumberFormat="1" applyFont="1" applyAlignment="1">
      <alignment horizontal="right"/>
    </xf>
    <xf numFmtId="166" fontId="14" fillId="0" borderId="0" xfId="3867" applyNumberFormat="1" applyFont="1" applyAlignment="1">
      <alignment horizontal="right"/>
    </xf>
    <xf numFmtId="166" fontId="14" fillId="0" borderId="0" xfId="3867" applyNumberFormat="1" applyFont="1" applyAlignment="1">
      <alignment horizontal="center"/>
    </xf>
    <xf numFmtId="9" fontId="0" fillId="0" borderId="0" xfId="3867" applyFont="1"/>
    <xf numFmtId="166" fontId="0" fillId="0" borderId="0" xfId="3867" applyNumberFormat="1" applyFont="1"/>
    <xf numFmtId="9" fontId="13" fillId="0" borderId="0" xfId="3867" applyFont="1" applyAlignment="1">
      <alignment horizontal="center"/>
    </xf>
    <xf numFmtId="0" fontId="139" fillId="0" borderId="0" xfId="4099" applyFont="1"/>
    <xf numFmtId="0" fontId="140" fillId="0" borderId="0" xfId="3405" applyFont="1" applyAlignment="1">
      <alignment vertical="center"/>
    </xf>
    <xf numFmtId="3" fontId="0" fillId="0" borderId="0" xfId="3405" applyNumberFormat="1" applyFont="1"/>
    <xf numFmtId="0" fontId="141" fillId="88" borderId="0" xfId="3405" applyFont="1" applyFill="1" applyAlignment="1">
      <alignment wrapText="1"/>
    </xf>
    <xf numFmtId="0" fontId="141" fillId="77" borderId="26" xfId="4099" applyFont="1" applyFill="1" applyBorder="1" applyAlignment="1">
      <alignment horizontal="left"/>
    </xf>
    <xf numFmtId="0" fontId="141" fillId="77" borderId="26" xfId="4099" applyFont="1" applyFill="1" applyBorder="1" applyAlignment="1">
      <alignment horizontal="center" wrapText="1"/>
    </xf>
    <xf numFmtId="3" fontId="142" fillId="0" borderId="0" xfId="3867" applyNumberFormat="1" applyFont="1" applyBorder="1" applyAlignment="1">
      <alignment horizontal="center"/>
    </xf>
    <xf numFmtId="3" fontId="0" fillId="0" borderId="0" xfId="3867" applyNumberFormat="1" applyFont="1" applyBorder="1" applyAlignment="1">
      <alignment horizontal="center" vertical="center" wrapText="1"/>
    </xf>
    <xf numFmtId="3" fontId="0" fillId="0" borderId="0" xfId="3867" applyNumberFormat="1" applyFont="1" applyBorder="1" applyAlignment="1">
      <alignment horizontal="center" wrapText="1"/>
    </xf>
    <xf numFmtId="3" fontId="0" fillId="0" borderId="0" xfId="4099" applyNumberFormat="1" applyFont="1" applyAlignment="1">
      <alignment horizontal="center"/>
    </xf>
    <xf numFmtId="3" fontId="0" fillId="0" borderId="0" xfId="3867" applyNumberFormat="1" applyFont="1" applyFill="1" applyBorder="1" applyAlignment="1">
      <alignment horizontal="center"/>
    </xf>
    <xf numFmtId="3" fontId="0" fillId="0" borderId="110" xfId="4099" applyNumberFormat="1" applyFont="1" applyBorder="1" applyAlignment="1">
      <alignment horizontal="center" vertical="center" wrapText="1"/>
    </xf>
    <xf numFmtId="3" fontId="0" fillId="0" borderId="110" xfId="3867" applyNumberFormat="1" applyFont="1" applyBorder="1" applyAlignment="1">
      <alignment horizontal="center" vertical="center" wrapText="1"/>
    </xf>
    <xf numFmtId="3" fontId="0" fillId="0" borderId="110" xfId="3867" applyNumberFormat="1" applyFont="1" applyFill="1" applyBorder="1" applyAlignment="1">
      <alignment horizontal="center"/>
    </xf>
    <xf numFmtId="0" fontId="143" fillId="0" borderId="0" xfId="4099" applyFont="1"/>
    <xf numFmtId="0" fontId="139" fillId="0" borderId="0" xfId="3405" applyFont="1" applyAlignment="1">
      <alignment horizontal="center"/>
    </xf>
    <xf numFmtId="0" fontId="0" fillId="0" borderId="0" xfId="3405" applyFont="1" applyAlignment="1">
      <alignment horizontal="right"/>
    </xf>
    <xf numFmtId="0" fontId="12" fillId="0" borderId="110" xfId="4099" applyFont="1" applyFill="1" applyBorder="1" applyAlignment="1">
      <alignment horizontal="left"/>
    </xf>
    <xf numFmtId="10" fontId="12" fillId="0" borderId="0" xfId="4099" applyNumberFormat="1" applyFont="1" applyFill="1" applyBorder="1" applyAlignment="1">
      <alignment horizontal="right"/>
    </xf>
    <xf numFmtId="2" fontId="133" fillId="0" borderId="0" xfId="7" applyNumberFormat="1" applyFont="1" applyFill="1" applyBorder="1" applyAlignment="1">
      <alignment horizontal="center"/>
    </xf>
    <xf numFmtId="2" fontId="12" fillId="0" borderId="0" xfId="7" applyNumberFormat="1" applyFont="1" applyFill="1" applyBorder="1" applyAlignment="1">
      <alignment horizontal="center" vertical="center" wrapText="1"/>
    </xf>
    <xf numFmtId="176" fontId="12" fillId="0" borderId="110" xfId="4099" applyNumberFormat="1" applyFont="1" applyBorder="1" applyAlignment="1">
      <alignment horizontal="center" vertical="center" wrapText="1"/>
    </xf>
    <xf numFmtId="166" fontId="12" fillId="0" borderId="110" xfId="7" applyNumberFormat="1" applyFont="1" applyBorder="1" applyAlignment="1">
      <alignment horizontal="center" vertical="center" wrapText="1"/>
    </xf>
    <xf numFmtId="166" fontId="12" fillId="0" borderId="110" xfId="7" applyNumberFormat="1" applyFont="1" applyFill="1" applyBorder="1" applyAlignment="1">
      <alignment horizontal="center"/>
    </xf>
    <xf numFmtId="2" fontId="12" fillId="0" borderId="110" xfId="4099" applyNumberFormat="1" applyFont="1" applyFill="1" applyBorder="1" applyAlignment="1">
      <alignment horizontal="center" vertical="center" wrapText="1"/>
    </xf>
    <xf numFmtId="16" fontId="12" fillId="0" borderId="0" xfId="1037" applyNumberFormat="1" applyAlignment="1">
      <alignment horizontal="center"/>
    </xf>
    <xf numFmtId="43" fontId="0" fillId="0" borderId="0" xfId="1" applyNumberFormat="1" applyFont="1" applyAlignment="1">
      <alignment vertical="center"/>
    </xf>
    <xf numFmtId="43" fontId="0" fillId="0" borderId="0" xfId="1" applyNumberFormat="1" applyFont="1" applyAlignment="1"/>
    <xf numFmtId="164" fontId="0" fillId="0" borderId="58" xfId="0" applyNumberFormat="1" applyBorder="1" applyAlignment="1"/>
    <xf numFmtId="4" fontId="0" fillId="0" borderId="0" xfId="0" applyNumberFormat="1" applyFont="1" applyAlignment="1">
      <alignment horizontal="right" vertical="center"/>
    </xf>
    <xf numFmtId="0" fontId="0" fillId="0" borderId="106" xfId="0" applyFont="1" applyBorder="1"/>
    <xf numFmtId="2" fontId="0" fillId="0" borderId="0" xfId="1" applyNumberFormat="1" applyFont="1" applyAlignment="1">
      <alignment horizontal="right" vertical="center"/>
    </xf>
    <xf numFmtId="0" fontId="0" fillId="0" borderId="0" xfId="0" applyFont="1"/>
    <xf numFmtId="2" fontId="0" fillId="0" borderId="0" xfId="0" applyNumberFormat="1" applyFont="1" applyAlignment="1">
      <alignment horizontal="right" vertical="center"/>
    </xf>
    <xf numFmtId="2" fontId="0" fillId="0" borderId="0" xfId="2" applyNumberFormat="1" applyFont="1" applyAlignment="1">
      <alignment horizontal="right" vertical="center"/>
    </xf>
    <xf numFmtId="4" fontId="0" fillId="0" borderId="0" xfId="0" applyNumberFormat="1" applyFont="1" applyAlignment="1">
      <alignment horizontal="right"/>
    </xf>
    <xf numFmtId="4" fontId="0" fillId="0" borderId="108" xfId="0" applyNumberFormat="1" applyFont="1" applyBorder="1" applyAlignment="1">
      <alignment horizontal="right"/>
    </xf>
    <xf numFmtId="9" fontId="0" fillId="0" borderId="58" xfId="7" applyFont="1" applyBorder="1" applyAlignment="1">
      <alignment horizontal="right" vertical="center"/>
    </xf>
    <xf numFmtId="2" fontId="0" fillId="0" borderId="58" xfId="0" applyNumberFormat="1" applyFont="1" applyBorder="1" applyAlignment="1">
      <alignment horizontal="right" vertical="center"/>
    </xf>
    <xf numFmtId="43" fontId="140" fillId="0" borderId="106" xfId="1" applyNumberFormat="1" applyFont="1" applyBorder="1" applyAlignment="1">
      <alignment vertical="top" wrapText="1" readingOrder="1"/>
    </xf>
    <xf numFmtId="43" fontId="140" fillId="0" borderId="0" xfId="1" applyNumberFormat="1" applyFont="1" applyAlignment="1">
      <alignment vertical="top" wrapText="1" readingOrder="1"/>
    </xf>
    <xf numFmtId="183" fontId="140" fillId="0" borderId="0" xfId="0" applyNumberFormat="1" applyFont="1" applyAlignment="1">
      <alignment horizontal="right" vertical="top" wrapText="1" readingOrder="1"/>
    </xf>
    <xf numFmtId="43" fontId="140" fillId="0" borderId="107" xfId="1" applyNumberFormat="1" applyFont="1" applyBorder="1" applyAlignment="1">
      <alignment vertical="top" readingOrder="1"/>
    </xf>
    <xf numFmtId="0" fontId="13" fillId="0" borderId="0" xfId="0" applyFont="1" applyAlignment="1">
      <alignment horizontal="left"/>
    </xf>
    <xf numFmtId="0" fontId="13" fillId="0" borderId="0" xfId="0" applyFont="1" applyAlignment="1">
      <alignment horizontal="center"/>
    </xf>
    <xf numFmtId="0" fontId="112" fillId="77" borderId="0" xfId="0" applyFont="1" applyFill="1" applyAlignment="1">
      <alignment horizontal="center" vertical="center" wrapText="1"/>
    </xf>
    <xf numFmtId="0" fontId="112" fillId="77" borderId="1" xfId="0" applyFont="1" applyFill="1" applyBorder="1" applyAlignment="1">
      <alignment horizontal="center" vertical="center" wrapText="1"/>
    </xf>
    <xf numFmtId="0" fontId="112" fillId="77" borderId="44" xfId="0" applyFont="1" applyFill="1" applyBorder="1" applyAlignment="1">
      <alignment horizontal="center" wrapText="1"/>
    </xf>
    <xf numFmtId="0" fontId="112" fillId="77" borderId="26" xfId="0" applyFont="1" applyFill="1" applyBorder="1" applyAlignment="1">
      <alignment horizontal="center" wrapText="1"/>
    </xf>
    <xf numFmtId="0" fontId="80" fillId="0" borderId="0" xfId="0" applyFont="1" applyAlignment="1">
      <alignment horizontal="left" vertical="center"/>
    </xf>
    <xf numFmtId="0" fontId="80" fillId="0" borderId="25" xfId="0" applyFont="1" applyBorder="1" applyAlignment="1">
      <alignment horizontal="left" vertical="center"/>
    </xf>
    <xf numFmtId="3" fontId="13" fillId="0" borderId="0" xfId="0" applyNumberFormat="1" applyFont="1" applyAlignment="1">
      <alignment horizontal="center" vertical="center" wrapText="1"/>
    </xf>
    <xf numFmtId="4" fontId="12" fillId="0" borderId="74" xfId="0" applyNumberFormat="1" applyFont="1" applyBorder="1" applyAlignment="1">
      <alignment horizontal="center" vertical="center" wrapText="1"/>
    </xf>
    <xf numFmtId="3" fontId="12" fillId="0" borderId="25" xfId="0" applyNumberFormat="1" applyFont="1" applyBorder="1" applyAlignment="1">
      <alignment horizontal="center" vertical="center" wrapText="1"/>
    </xf>
    <xf numFmtId="0" fontId="25" fillId="0" borderId="0" xfId="0" applyFont="1" applyAlignment="1">
      <alignment vertical="center"/>
    </xf>
    <xf numFmtId="0" fontId="23" fillId="0" borderId="0" xfId="0" applyFont="1" applyAlignment="1">
      <alignment vertical="center"/>
    </xf>
    <xf numFmtId="0" fontId="29" fillId="0" borderId="0" xfId="0" applyFont="1" applyAlignment="1">
      <alignment vertical="center"/>
    </xf>
    <xf numFmtId="0" fontId="0" fillId="76" borderId="0" xfId="0" applyFill="1" applyAlignment="1"/>
    <xf numFmtId="0" fontId="111" fillId="78" borderId="24" xfId="0" applyFont="1" applyFill="1" applyBorder="1" applyAlignment="1">
      <alignment horizontal="center" wrapText="1"/>
    </xf>
    <xf numFmtId="0" fontId="111" fillId="78" borderId="24" xfId="1" applyNumberFormat="1" applyFont="1" applyFill="1" applyBorder="1" applyAlignment="1">
      <alignment horizontal="center" wrapText="1"/>
    </xf>
    <xf numFmtId="0" fontId="0" fillId="0" borderId="0" xfId="0" applyAlignment="1">
      <alignment vertical="center"/>
    </xf>
    <xf numFmtId="0" fontId="0" fillId="76" borderId="0" xfId="0" applyFill="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111" fillId="78" borderId="24" xfId="1" applyNumberFormat="1" applyFont="1" applyFill="1" applyBorder="1" applyAlignment="1">
      <alignment horizontal="center" vertical="center" wrapText="1"/>
    </xf>
    <xf numFmtId="0" fontId="12" fillId="0" borderId="0" xfId="0" applyFont="1" applyAlignment="1">
      <alignment horizontal="left" vertical="center" wrapText="1"/>
    </xf>
    <xf numFmtId="0" fontId="112" fillId="77" borderId="44" xfId="0" applyFont="1" applyFill="1" applyBorder="1" applyAlignment="1">
      <alignment horizontal="center" vertical="center" wrapText="1"/>
    </xf>
    <xf numFmtId="0" fontId="112" fillId="77" borderId="26" xfId="0" applyFont="1" applyFill="1" applyBorder="1" applyAlignment="1">
      <alignment horizontal="center" vertical="center" wrapText="1"/>
    </xf>
    <xf numFmtId="0" fontId="12" fillId="0" borderId="36" xfId="0" applyFont="1" applyBorder="1" applyAlignment="1">
      <alignment horizontal="center" vertical="center" wrapText="1"/>
    </xf>
    <xf numFmtId="0" fontId="0" fillId="76" borderId="0" xfId="0" applyFill="1" applyAlignment="1">
      <alignment horizontal="center"/>
    </xf>
    <xf numFmtId="0" fontId="111" fillId="78" borderId="24" xfId="1" applyNumberFormat="1" applyFont="1" applyFill="1" applyBorder="1" applyAlignment="1">
      <alignment horizontal="right" wrapText="1"/>
    </xf>
    <xf numFmtId="0" fontId="111" fillId="78" borderId="0" xfId="1" applyNumberFormat="1" applyFont="1" applyFill="1" applyAlignment="1">
      <alignment horizontal="center" wrapText="1"/>
    </xf>
    <xf numFmtId="0" fontId="111" fillId="78" borderId="24" xfId="1" applyNumberFormat="1" applyFont="1" applyFill="1" applyBorder="1" applyAlignment="1">
      <alignment horizontal="left" wrapText="1"/>
    </xf>
    <xf numFmtId="165" fontId="115" fillId="0" borderId="0" xfId="2" applyNumberFormat="1" applyFont="1" applyAlignment="1">
      <alignment horizontal="left"/>
    </xf>
    <xf numFmtId="0" fontId="13" fillId="0" borderId="0" xfId="4099" applyFont="1" applyFill="1" applyBorder="1" applyAlignment="1">
      <alignment horizontal="left"/>
    </xf>
    <xf numFmtId="0" fontId="12" fillId="86" borderId="0" xfId="4099" applyFont="1" applyFill="1" applyBorder="1" applyAlignment="1">
      <alignment horizontal="center"/>
    </xf>
    <xf numFmtId="0" fontId="13" fillId="0" borderId="0" xfId="4099" applyFont="1" applyFill="1" applyBorder="1" applyAlignment="1"/>
    <xf numFmtId="0" fontId="13" fillId="0" borderId="0" xfId="780" applyFont="1" applyAlignment="1">
      <alignment horizontal="left"/>
    </xf>
    <xf numFmtId="0" fontId="23" fillId="0" borderId="0" xfId="780" applyFont="1" applyAlignment="1">
      <alignment vertical="center"/>
    </xf>
    <xf numFmtId="0" fontId="13" fillId="0" borderId="0" xfId="1037" applyFont="1" applyAlignment="1">
      <alignment horizontal="left"/>
    </xf>
    <xf numFmtId="9" fontId="12" fillId="0" borderId="111" xfId="4101" applyFont="1" applyFill="1" applyBorder="1" applyAlignment="1">
      <alignment horizontal="center"/>
    </xf>
    <xf numFmtId="0" fontId="0" fillId="0" borderId="0" xfId="0" applyAlignment="1">
      <alignment vertical="center"/>
    </xf>
    <xf numFmtId="0" fontId="13" fillId="0" borderId="0" xfId="0" applyFont="1" applyAlignment="1">
      <alignment horizontal="left" vertical="center"/>
    </xf>
    <xf numFmtId="2" fontId="29" fillId="0" borderId="0" xfId="0" applyNumberFormat="1" applyFont="1"/>
    <xf numFmtId="0" fontId="13" fillId="0" borderId="0" xfId="0" applyFont="1" applyAlignment="1">
      <alignment horizontal="center"/>
    </xf>
    <xf numFmtId="0" fontId="112" fillId="77" borderId="0" xfId="0" applyFont="1" applyFill="1" applyAlignment="1">
      <alignment horizontal="center" vertical="center" wrapText="1"/>
    </xf>
    <xf numFmtId="0" fontId="112" fillId="77" borderId="1" xfId="0" applyFont="1" applyFill="1" applyBorder="1" applyAlignment="1">
      <alignment horizontal="center" vertical="center" wrapText="1"/>
    </xf>
    <xf numFmtId="0" fontId="112" fillId="77" borderId="26" xfId="0" applyFont="1" applyFill="1" applyBorder="1" applyAlignment="1">
      <alignment horizontal="center" wrapText="1"/>
    </xf>
    <xf numFmtId="43" fontId="108" fillId="0" borderId="0" xfId="0" applyNumberFormat="1" applyFont="1" applyAlignment="1"/>
    <xf numFmtId="0" fontId="29" fillId="0" borderId="0" xfId="0" applyFont="1" applyAlignment="1">
      <alignment vertical="center"/>
    </xf>
    <xf numFmtId="3" fontId="12" fillId="0" borderId="25" xfId="0" applyNumberFormat="1" applyFont="1" applyBorder="1" applyAlignment="1">
      <alignment horizontal="center" vertical="center" wrapText="1"/>
    </xf>
    <xf numFmtId="0" fontId="25" fillId="0" borderId="0" xfId="0" applyFont="1" applyAlignment="1">
      <alignment vertical="center"/>
    </xf>
    <xf numFmtId="0" fontId="80" fillId="0" borderId="25" xfId="0" applyFont="1" applyBorder="1" applyAlignment="1">
      <alignment horizontal="left" vertical="center"/>
    </xf>
    <xf numFmtId="0" fontId="13" fillId="0" borderId="0" xfId="0" applyFont="1" applyAlignment="1">
      <alignment vertical="center"/>
    </xf>
    <xf numFmtId="0" fontId="0" fillId="0" borderId="0" xfId="0" applyAlignment="1">
      <alignment vertical="center"/>
    </xf>
    <xf numFmtId="0" fontId="112" fillId="77" borderId="26" xfId="0" applyFont="1" applyFill="1" applyBorder="1" applyAlignment="1">
      <alignment horizontal="center" vertical="center" wrapText="1"/>
    </xf>
    <xf numFmtId="0" fontId="29" fillId="0" borderId="0" xfId="0" applyFont="1" applyFill="1" applyBorder="1"/>
    <xf numFmtId="0" fontId="0" fillId="0" borderId="0" xfId="0" applyFill="1" applyBorder="1" applyAlignment="1">
      <alignment horizontal="center"/>
    </xf>
    <xf numFmtId="0" fontId="0" fillId="0" borderId="0" xfId="0" applyFill="1" applyBorder="1" applyAlignment="1">
      <alignment horizontal="right"/>
    </xf>
    <xf numFmtId="0" fontId="0" fillId="0" borderId="0" xfId="0" applyFill="1" applyBorder="1"/>
    <xf numFmtId="0" fontId="111" fillId="0" borderId="0" xfId="1" applyNumberFormat="1" applyFont="1" applyFill="1" applyBorder="1" applyAlignment="1">
      <alignment wrapText="1"/>
    </xf>
    <xf numFmtId="0" fontId="116" fillId="0" borderId="0" xfId="1" applyNumberFormat="1" applyFont="1" applyFill="1" applyBorder="1" applyAlignment="1">
      <alignment horizontal="right" vertical="center" wrapText="1"/>
    </xf>
    <xf numFmtId="0" fontId="13" fillId="0" borderId="0" xfId="0" applyFont="1" applyFill="1" applyBorder="1" applyAlignment="1">
      <alignment horizontal="left" wrapText="1"/>
    </xf>
    <xf numFmtId="2" fontId="13" fillId="0" borderId="0" xfId="0" applyNumberFormat="1" applyFont="1" applyFill="1" applyBorder="1" applyAlignment="1">
      <alignment horizontal="center"/>
    </xf>
    <xf numFmtId="39" fontId="13" fillId="0" borderId="0" xfId="1" applyNumberFormat="1" applyFont="1" applyFill="1" applyBorder="1" applyAlignment="1">
      <alignment horizontal="center"/>
    </xf>
    <xf numFmtId="4" fontId="13" fillId="0" borderId="0" xfId="1" applyNumberFormat="1" applyFont="1" applyFill="1" applyBorder="1" applyAlignment="1">
      <alignment horizontal="center"/>
    </xf>
    <xf numFmtId="3" fontId="13" fillId="0" borderId="0" xfId="1" applyNumberFormat="1" applyFont="1" applyFill="1" applyBorder="1" applyAlignment="1">
      <alignment horizontal="center"/>
    </xf>
    <xf numFmtId="0" fontId="12" fillId="0" borderId="0" xfId="0" applyFont="1" applyFill="1" applyBorder="1" applyAlignment="1">
      <alignment horizontal="right"/>
    </xf>
    <xf numFmtId="2" fontId="12" fillId="0" borderId="0" xfId="0" applyNumberFormat="1" applyFont="1" applyFill="1" applyBorder="1" applyAlignment="1">
      <alignment horizontal="center"/>
    </xf>
    <xf numFmtId="39" fontId="12" fillId="0" borderId="0" xfId="1" applyNumberFormat="1" applyFill="1" applyBorder="1" applyAlignment="1">
      <alignment horizontal="center"/>
    </xf>
    <xf numFmtId="41" fontId="12" fillId="0" borderId="0" xfId="1" applyNumberFormat="1" applyFill="1" applyBorder="1" applyAlignment="1">
      <alignment horizontal="center"/>
    </xf>
    <xf numFmtId="3" fontId="12" fillId="0" borderId="0" xfId="1" applyNumberFormat="1" applyFill="1" applyBorder="1" applyAlignment="1">
      <alignment horizontal="center"/>
    </xf>
    <xf numFmtId="3" fontId="12" fillId="0" borderId="0" xfId="0" applyNumberFormat="1" applyFont="1" applyFill="1" applyBorder="1" applyAlignment="1">
      <alignment horizontal="center"/>
    </xf>
    <xf numFmtId="2" fontId="13" fillId="0" borderId="0" xfId="0" applyNumberFormat="1" applyFont="1" applyFill="1" applyBorder="1" applyAlignment="1">
      <alignment horizontal="left" wrapText="1"/>
    </xf>
    <xf numFmtId="41" fontId="13" fillId="0" borderId="0" xfId="1" applyNumberFormat="1" applyFont="1" applyFill="1" applyBorder="1" applyAlignment="1">
      <alignment horizontal="center"/>
    </xf>
    <xf numFmtId="0" fontId="16" fillId="0" borderId="0" xfId="0" applyFont="1" applyFill="1" applyBorder="1"/>
    <xf numFmtId="0" fontId="12" fillId="0" borderId="0" xfId="0" applyFont="1" applyFill="1" applyBorder="1" applyAlignment="1">
      <alignment horizontal="center" vertical="center"/>
    </xf>
    <xf numFmtId="41" fontId="12" fillId="0" borderId="0" xfId="1" applyNumberFormat="1" applyFill="1" applyBorder="1" applyAlignment="1">
      <alignment horizontal="center" vertical="center"/>
    </xf>
    <xf numFmtId="9" fontId="12" fillId="0" borderId="0" xfId="1" applyNumberFormat="1" applyFill="1" applyBorder="1" applyAlignment="1">
      <alignment horizontal="center" vertical="center"/>
    </xf>
    <xf numFmtId="175" fontId="12" fillId="0" borderId="0" xfId="1" applyNumberFormat="1" applyFill="1" applyBorder="1" applyAlignment="1">
      <alignment horizontal="center" vertical="center"/>
    </xf>
    <xf numFmtId="0" fontId="12" fillId="0" borderId="0" xfId="0" applyFont="1" applyFill="1" applyBorder="1" applyAlignment="1">
      <alignment horizontal="center"/>
    </xf>
    <xf numFmtId="0" fontId="13" fillId="0" borderId="0" xfId="0" applyFont="1" applyFill="1" applyBorder="1" applyAlignment="1">
      <alignment horizontal="center"/>
    </xf>
    <xf numFmtId="165" fontId="13" fillId="0" borderId="0" xfId="2" applyNumberFormat="1" applyFont="1" applyFill="1" applyBorder="1" applyAlignment="1">
      <alignment horizontal="right"/>
    </xf>
    <xf numFmtId="0" fontId="111" fillId="0" borderId="0" xfId="0" applyFont="1" applyFill="1" applyBorder="1" applyAlignment="1">
      <alignment horizontal="left" wrapText="1"/>
    </xf>
    <xf numFmtId="0" fontId="111" fillId="0" borderId="0" xfId="1" applyNumberFormat="1" applyFont="1" applyFill="1" applyBorder="1" applyAlignment="1">
      <alignment horizontal="center" wrapText="1"/>
    </xf>
    <xf numFmtId="0" fontId="120" fillId="0" borderId="0" xfId="0" applyFont="1" applyFill="1" applyBorder="1"/>
    <xf numFmtId="3" fontId="13" fillId="0" borderId="0" xfId="0" applyNumberFormat="1" applyFont="1" applyFill="1" applyBorder="1" applyAlignment="1">
      <alignment horizontal="left"/>
    </xf>
    <xf numFmtId="3" fontId="13" fillId="0" borderId="0" xfId="0" applyNumberFormat="1" applyFont="1" applyFill="1" applyBorder="1" applyAlignment="1">
      <alignment horizontal="center"/>
    </xf>
    <xf numFmtId="9" fontId="0" fillId="0" borderId="0" xfId="7" applyFont="1" applyFill="1" applyBorder="1" applyAlignment="1">
      <alignment horizontal="center"/>
    </xf>
    <xf numFmtId="0" fontId="13" fillId="0" borderId="0" xfId="0" applyFont="1" applyFill="1" applyBorder="1" applyAlignment="1">
      <alignment horizontal="right"/>
    </xf>
    <xf numFmtId="0" fontId="13" fillId="0" borderId="0" xfId="1" applyNumberFormat="1" applyFont="1" applyFill="1" applyBorder="1" applyAlignment="1">
      <alignment horizontal="right"/>
    </xf>
    <xf numFmtId="0" fontId="29" fillId="0" borderId="0" xfId="0" applyFont="1" applyFill="1" applyBorder="1" applyAlignment="1">
      <alignment horizontal="left"/>
    </xf>
    <xf numFmtId="164" fontId="0" fillId="0" borderId="0" xfId="0" applyNumberFormat="1" applyFill="1" applyBorder="1" applyAlignment="1">
      <alignment horizontal="right"/>
    </xf>
    <xf numFmtId="41" fontId="12" fillId="0" borderId="0" xfId="1" applyNumberFormat="1" applyFont="1" applyAlignment="1">
      <alignment vertical="center"/>
    </xf>
    <xf numFmtId="179" fontId="12" fillId="0" borderId="0" xfId="1" applyNumberFormat="1" applyFont="1" applyAlignment="1">
      <alignment vertical="center"/>
    </xf>
    <xf numFmtId="179" fontId="12" fillId="0" borderId="0" xfId="1" applyNumberFormat="1" applyFont="1" applyFill="1" applyAlignment="1">
      <alignment vertical="center"/>
    </xf>
    <xf numFmtId="9" fontId="12" fillId="0" borderId="0" xfId="1" applyNumberFormat="1" applyFont="1" applyAlignment="1">
      <alignment horizontal="center" vertical="center"/>
    </xf>
    <xf numFmtId="179" fontId="12" fillId="0" borderId="0" xfId="1" applyNumberFormat="1" applyFont="1" applyAlignment="1">
      <alignment horizontal="center" vertical="center"/>
    </xf>
    <xf numFmtId="179" fontId="12" fillId="0" borderId="0" xfId="1" applyNumberFormat="1" applyFont="1" applyFill="1" applyAlignment="1">
      <alignment horizontal="center" vertical="center"/>
    </xf>
    <xf numFmtId="179" fontId="12" fillId="0" borderId="0" xfId="0" applyNumberFormat="1" applyFont="1" applyAlignment="1">
      <alignment horizontal="center" vertical="center"/>
    </xf>
    <xf numFmtId="179" fontId="12" fillId="0" borderId="0" xfId="0" applyNumberFormat="1" applyFont="1" applyFill="1" applyAlignment="1">
      <alignment horizontal="center" vertical="center"/>
    </xf>
    <xf numFmtId="179" fontId="12" fillId="0" borderId="0" xfId="2" applyNumberFormat="1" applyFont="1" applyAlignment="1">
      <alignment vertical="center"/>
    </xf>
    <xf numFmtId="179" fontId="12" fillId="0" borderId="0" xfId="2" applyNumberFormat="1" applyFont="1" applyFill="1" applyAlignment="1">
      <alignment vertical="center"/>
    </xf>
    <xf numFmtId="179" fontId="12" fillId="0" borderId="0" xfId="2" applyNumberFormat="1" applyFont="1" applyAlignment="1">
      <alignment horizontal="center" vertical="center"/>
    </xf>
    <xf numFmtId="179" fontId="12" fillId="0" borderId="0" xfId="2" applyNumberFormat="1" applyFont="1" applyFill="1" applyAlignment="1">
      <alignment horizontal="center" vertical="center"/>
    </xf>
    <xf numFmtId="179" fontId="12" fillId="0" borderId="58" xfId="2" applyNumberFormat="1" applyFont="1" applyBorder="1" applyAlignment="1">
      <alignment vertical="center"/>
    </xf>
    <xf numFmtId="179" fontId="12" fillId="0" borderId="58" xfId="2" applyNumberFormat="1" applyFont="1" applyFill="1" applyBorder="1" applyAlignment="1">
      <alignment vertical="center"/>
    </xf>
    <xf numFmtId="9" fontId="12" fillId="0" borderId="58" xfId="1" applyNumberFormat="1" applyFont="1" applyBorder="1" applyAlignment="1">
      <alignment horizontal="center" vertical="center"/>
    </xf>
    <xf numFmtId="179" fontId="12" fillId="0" borderId="58" xfId="2" applyNumberFormat="1" applyFont="1" applyBorder="1" applyAlignment="1">
      <alignment horizontal="center" vertical="center"/>
    </xf>
    <xf numFmtId="179" fontId="12" fillId="0" borderId="58" xfId="2" applyNumberFormat="1" applyFont="1" applyFill="1" applyBorder="1" applyAlignment="1">
      <alignment horizontal="center" vertical="center"/>
    </xf>
    <xf numFmtId="41" fontId="12" fillId="0" borderId="0" xfId="2" applyNumberFormat="1" applyFont="1" applyAlignment="1">
      <alignment vertical="center"/>
    </xf>
    <xf numFmtId="2" fontId="12" fillId="0" borderId="0" xfId="1" applyNumberFormat="1" applyFont="1" applyAlignment="1">
      <alignment horizontal="center" vertical="center"/>
    </xf>
    <xf numFmtId="2" fontId="12" fillId="0" borderId="0" xfId="1" applyNumberFormat="1" applyFont="1" applyFill="1" applyAlignment="1">
      <alignment horizontal="center" vertical="center"/>
    </xf>
    <xf numFmtId="41" fontId="12" fillId="0" borderId="58" xfId="1" applyNumberFormat="1" applyFont="1" applyBorder="1" applyAlignment="1">
      <alignment vertical="center"/>
    </xf>
    <xf numFmtId="179" fontId="12" fillId="0" borderId="58" xfId="1" applyNumberFormat="1" applyFont="1" applyBorder="1" applyAlignment="1">
      <alignment vertical="center"/>
    </xf>
    <xf numFmtId="179" fontId="12" fillId="0" borderId="58" xfId="1" applyNumberFormat="1" applyFont="1" applyFill="1" applyBorder="1" applyAlignment="1">
      <alignment vertical="center"/>
    </xf>
    <xf numFmtId="2" fontId="12" fillId="0" borderId="58" xfId="1" applyNumberFormat="1" applyFont="1" applyBorder="1" applyAlignment="1">
      <alignment horizontal="center" vertical="center"/>
    </xf>
    <xf numFmtId="2" fontId="12" fillId="0" borderId="58" xfId="1" applyNumberFormat="1" applyFont="1" applyFill="1" applyBorder="1" applyAlignment="1">
      <alignment horizontal="center" vertical="center"/>
    </xf>
    <xf numFmtId="2" fontId="12" fillId="0" borderId="0" xfId="2" applyNumberFormat="1" applyFont="1" applyAlignment="1">
      <alignment horizontal="center" vertical="center"/>
    </xf>
    <xf numFmtId="2" fontId="12" fillId="0" borderId="0" xfId="2" applyNumberFormat="1" applyFont="1" applyFill="1" applyAlignment="1">
      <alignment horizontal="center" vertical="center"/>
    </xf>
    <xf numFmtId="9" fontId="12" fillId="0" borderId="0" xfId="7" applyFont="1" applyFill="1" applyAlignment="1">
      <alignment horizontal="center" vertical="center"/>
    </xf>
    <xf numFmtId="41" fontId="12" fillId="0" borderId="0" xfId="1" applyNumberFormat="1" applyFont="1" applyFill="1" applyAlignment="1">
      <alignment horizontal="center" vertical="center"/>
    </xf>
    <xf numFmtId="164" fontId="12" fillId="0" borderId="0" xfId="1" applyNumberFormat="1" applyFont="1" applyFill="1" applyAlignment="1">
      <alignment horizontal="center" vertical="center"/>
    </xf>
    <xf numFmtId="0" fontId="144" fillId="3" borderId="0" xfId="5" applyFont="1" applyFill="1" applyAlignment="1">
      <alignment horizontal="center"/>
    </xf>
    <xf numFmtId="2" fontId="80" fillId="0" borderId="28" xfId="0" applyNumberFormat="1" applyFont="1" applyBorder="1" applyAlignment="1">
      <alignment horizontal="center" vertical="center"/>
    </xf>
    <xf numFmtId="2" fontId="80" fillId="0" borderId="86" xfId="0" applyNumberFormat="1" applyFont="1" applyBorder="1" applyAlignment="1">
      <alignment horizontal="center" vertical="center"/>
    </xf>
    <xf numFmtId="165" fontId="80" fillId="0" borderId="25" xfId="2" applyNumberFormat="1" applyFont="1" applyBorder="1" applyAlignment="1">
      <alignment horizontal="center" vertical="center"/>
    </xf>
    <xf numFmtId="165" fontId="113" fillId="0" borderId="25" xfId="2" applyNumberFormat="1" applyFont="1" applyBorder="1" applyAlignment="1">
      <alignment horizontal="center" vertical="center"/>
    </xf>
    <xf numFmtId="0" fontId="0" fillId="4" borderId="115" xfId="0" applyFill="1" applyBorder="1" applyAlignment="1">
      <alignment horizontal="center"/>
    </xf>
    <xf numFmtId="10" fontId="0" fillId="4" borderId="115" xfId="7" applyNumberFormat="1" applyFont="1" applyFill="1" applyBorder="1" applyAlignment="1">
      <alignment horizontal="center"/>
    </xf>
    <xf numFmtId="0" fontId="63" fillId="0" borderId="0" xfId="362"/>
    <xf numFmtId="0" fontId="124" fillId="0" borderId="0" xfId="362" applyFont="1"/>
    <xf numFmtId="9" fontId="63" fillId="0" borderId="0" xfId="362" applyNumberFormat="1"/>
    <xf numFmtId="164" fontId="0" fillId="0" borderId="0" xfId="525" applyNumberFormat="1" applyFont="1"/>
    <xf numFmtId="164" fontId="124" fillId="0" borderId="0" xfId="525" applyNumberFormat="1" applyFont="1"/>
    <xf numFmtId="164" fontId="63" fillId="0" borderId="0" xfId="362" applyNumberFormat="1"/>
    <xf numFmtId="43" fontId="63" fillId="0" borderId="0" xfId="362" applyNumberFormat="1"/>
    <xf numFmtId="184" fontId="63" fillId="0" borderId="0" xfId="362" applyNumberFormat="1"/>
    <xf numFmtId="0" fontId="132" fillId="3" borderId="0" xfId="5" applyFont="1" applyFill="1" applyAlignment="1">
      <alignment horizontal="center"/>
    </xf>
    <xf numFmtId="0" fontId="13" fillId="0" borderId="0" xfId="0" applyFont="1" applyAlignment="1"/>
    <xf numFmtId="0" fontId="13" fillId="0" borderId="0" xfId="0" applyFont="1"/>
    <xf numFmtId="0" fontId="0" fillId="0" borderId="0" xfId="0"/>
    <xf numFmtId="0" fontId="0" fillId="0" borderId="0" xfId="0"/>
    <xf numFmtId="0" fontId="0" fillId="0" borderId="0" xfId="0" applyAlignment="1">
      <alignment horizontal="center"/>
    </xf>
    <xf numFmtId="0" fontId="12" fillId="0" borderId="0" xfId="0" applyFont="1" applyAlignment="1">
      <alignment horizontal="center"/>
    </xf>
    <xf numFmtId="0" fontId="13" fillId="0" borderId="0" xfId="0" applyFont="1"/>
    <xf numFmtId="0" fontId="12" fillId="0" borderId="0" xfId="0" applyFont="1"/>
    <xf numFmtId="0" fontId="14" fillId="0" borderId="0" xfId="0" applyFont="1" applyAlignment="1">
      <alignment horizontal="center"/>
    </xf>
    <xf numFmtId="0" fontId="13" fillId="0" borderId="0" xfId="0" applyFont="1" applyAlignment="1">
      <alignment horizontal="center"/>
    </xf>
    <xf numFmtId="41" fontId="14" fillId="0" borderId="0" xfId="7" applyNumberFormat="1" applyFont="1" applyAlignment="1">
      <alignment horizontal="right"/>
    </xf>
    <xf numFmtId="41" fontId="0" fillId="0" borderId="0" xfId="0" applyNumberFormat="1" applyAlignment="1">
      <alignment horizontal="right"/>
    </xf>
    <xf numFmtId="164" fontId="0" fillId="0" borderId="0" xfId="1" applyNumberFormat="1" applyFont="1" applyAlignment="1">
      <alignment horizontal="right"/>
    </xf>
    <xf numFmtId="9" fontId="0" fillId="0" borderId="0" xfId="7" applyFont="1" applyAlignment="1">
      <alignment horizontal="right"/>
    </xf>
    <xf numFmtId="164" fontId="15" fillId="0" borderId="0" xfId="1" applyNumberFormat="1" applyFont="1" applyAlignment="1">
      <alignment horizontal="right"/>
    </xf>
    <xf numFmtId="164" fontId="0" fillId="0" borderId="0" xfId="0" applyNumberFormat="1" applyAlignment="1">
      <alignment horizontal="right"/>
    </xf>
    <xf numFmtId="164" fontId="13" fillId="0" borderId="0" xfId="0" applyNumberFormat="1" applyFont="1" applyAlignment="1">
      <alignment horizontal="right"/>
    </xf>
    <xf numFmtId="9" fontId="13" fillId="0" borderId="0" xfId="7" applyFont="1" applyAlignment="1">
      <alignment horizontal="right"/>
    </xf>
    <xf numFmtId="0" fontId="14" fillId="0" borderId="0" xfId="0" applyFont="1" applyAlignment="1">
      <alignment horizontal="right"/>
    </xf>
    <xf numFmtId="165" fontId="0" fillId="0" borderId="0" xfId="2" applyNumberFormat="1" applyFont="1" applyAlignment="1">
      <alignment horizontal="right"/>
    </xf>
    <xf numFmtId="0" fontId="0" fillId="0" borderId="0" xfId="0" applyAlignment="1">
      <alignment horizontal="right"/>
    </xf>
    <xf numFmtId="0" fontId="29" fillId="0" borderId="0" xfId="0" applyFont="1"/>
    <xf numFmtId="0" fontId="12" fillId="0" borderId="0" xfId="0" applyFont="1" applyAlignment="1">
      <alignment horizontal="left"/>
    </xf>
    <xf numFmtId="0" fontId="0" fillId="0" borderId="0" xfId="0" applyAlignment="1">
      <alignment horizontal="left"/>
    </xf>
    <xf numFmtId="0" fontId="29" fillId="0" borderId="0" xfId="0" applyFont="1" applyAlignment="1">
      <alignment horizontal="left" indent="1"/>
    </xf>
    <xf numFmtId="3" fontId="12" fillId="0" borderId="0" xfId="0" applyNumberFormat="1" applyFont="1" applyAlignment="1">
      <alignment horizontal="center"/>
    </xf>
    <xf numFmtId="3" fontId="12" fillId="0" borderId="0" xfId="1" applyNumberFormat="1" applyAlignment="1">
      <alignment horizontal="center"/>
    </xf>
    <xf numFmtId="164" fontId="12" fillId="0" borderId="0" xfId="0" applyNumberFormat="1" applyFont="1" applyAlignment="1">
      <alignment horizontal="right"/>
    </xf>
    <xf numFmtId="164" fontId="12" fillId="0" borderId="0" xfId="1" applyNumberFormat="1" applyAlignment="1">
      <alignment horizontal="right"/>
    </xf>
    <xf numFmtId="9" fontId="12" fillId="0" borderId="0" xfId="7" applyAlignment="1">
      <alignment horizontal="right"/>
    </xf>
    <xf numFmtId="0" fontId="12" fillId="0" borderId="0" xfId="0" applyFont="1" applyAlignment="1">
      <alignment horizontal="right"/>
    </xf>
    <xf numFmtId="0" fontId="111" fillId="78" borderId="24" xfId="0" applyFont="1" applyFill="1" applyBorder="1" applyAlignment="1">
      <alignment horizontal="left" wrapText="1"/>
    </xf>
    <xf numFmtId="0" fontId="0" fillId="0" borderId="0" xfId="0" applyAlignment="1">
      <alignment vertical="center"/>
    </xf>
    <xf numFmtId="0" fontId="0" fillId="0" borderId="0" xfId="0" applyAlignment="1">
      <alignment horizontal="right" vertical="center"/>
    </xf>
    <xf numFmtId="44" fontId="0" fillId="0" borderId="0" xfId="0" applyNumberFormat="1" applyAlignment="1">
      <alignment horizontal="right"/>
    </xf>
    <xf numFmtId="0" fontId="12" fillId="0" borderId="0" xfId="0" applyFont="1" applyAlignment="1">
      <alignment horizontal="center" vertical="center" wrapText="1"/>
    </xf>
    <xf numFmtId="0" fontId="12" fillId="0" borderId="45" xfId="0" applyFont="1" applyBorder="1"/>
    <xf numFmtId="9" fontId="13" fillId="0" borderId="0" xfId="0" applyNumberFormat="1" applyFont="1" applyAlignment="1">
      <alignment horizontal="center"/>
    </xf>
    <xf numFmtId="3" fontId="12" fillId="0" borderId="47" xfId="0" applyNumberFormat="1" applyFont="1" applyBorder="1" applyAlignment="1">
      <alignment horizontal="left" vertical="center" wrapText="1"/>
    </xf>
    <xf numFmtId="44" fontId="0" fillId="0" borderId="0" xfId="0" applyNumberFormat="1" applyAlignment="1">
      <alignment horizontal="center"/>
    </xf>
    <xf numFmtId="0" fontId="16" fillId="0" borderId="0" xfId="0" applyFont="1"/>
    <xf numFmtId="9" fontId="0" fillId="0" borderId="0" xfId="7" applyFont="1" applyAlignment="1">
      <alignment horizontal="center"/>
    </xf>
    <xf numFmtId="2" fontId="12" fillId="0" borderId="0" xfId="0" applyNumberFormat="1" applyFont="1" applyAlignment="1">
      <alignment horizontal="center" vertical="center" wrapText="1"/>
    </xf>
    <xf numFmtId="0" fontId="13" fillId="78" borderId="0" xfId="0" applyFont="1" applyFill="1" applyAlignment="1">
      <alignment vertical="center"/>
    </xf>
    <xf numFmtId="164" fontId="15" fillId="0" borderId="0" xfId="1" applyNumberFormat="1" applyFont="1" applyAlignment="1">
      <alignment horizontal="right" vertical="center"/>
    </xf>
    <xf numFmtId="0" fontId="13" fillId="0" borderId="58" xfId="0" applyFont="1" applyBorder="1"/>
    <xf numFmtId="9" fontId="12" fillId="0" borderId="58" xfId="0" applyNumberFormat="1" applyFont="1" applyBorder="1" applyAlignment="1">
      <alignment horizontal="center"/>
    </xf>
    <xf numFmtId="0" fontId="12" fillId="0" borderId="58" xfId="0" applyFont="1" applyBorder="1" applyAlignment="1">
      <alignment horizontal="center"/>
    </xf>
    <xf numFmtId="166" fontId="0" fillId="0" borderId="58" xfId="0" applyNumberFormat="1" applyBorder="1" applyAlignment="1">
      <alignment horizontal="center"/>
    </xf>
    <xf numFmtId="3" fontId="12" fillId="0" borderId="0" xfId="7" applyNumberFormat="1" applyAlignment="1">
      <alignment horizontal="center"/>
    </xf>
    <xf numFmtId="165" fontId="12" fillId="0" borderId="0" xfId="2" applyNumberFormat="1" applyAlignment="1">
      <alignment horizontal="right"/>
    </xf>
    <xf numFmtId="0" fontId="112" fillId="77" borderId="24" xfId="0" applyFont="1" applyFill="1" applyBorder="1" applyAlignment="1">
      <alignment horizontal="center" wrapText="1"/>
    </xf>
    <xf numFmtId="2" fontId="12" fillId="0" borderId="0" xfId="0" applyNumberFormat="1" applyFont="1" applyAlignment="1">
      <alignment horizontal="center"/>
    </xf>
    <xf numFmtId="3" fontId="12" fillId="0" borderId="0" xfId="0" applyNumberFormat="1" applyFont="1" applyAlignment="1">
      <alignment horizontal="center" vertical="center"/>
    </xf>
    <xf numFmtId="0" fontId="13" fillId="0" borderId="0" xfId="0" applyFont="1" applyAlignment="1">
      <alignment vertical="center"/>
    </xf>
    <xf numFmtId="0" fontId="16" fillId="0" borderId="0" xfId="0" quotePrefix="1" applyFont="1"/>
    <xf numFmtId="3" fontId="12" fillId="0" borderId="0" xfId="0" applyNumberFormat="1" applyFont="1" applyAlignment="1">
      <alignment horizontal="left" vertical="center" wrapText="1"/>
    </xf>
    <xf numFmtId="3" fontId="0" fillId="0" borderId="0" xfId="0" applyNumberFormat="1" applyAlignment="1">
      <alignment horizontal="center"/>
    </xf>
    <xf numFmtId="3" fontId="13" fillId="0" borderId="0" xfId="0" applyNumberFormat="1" applyFont="1" applyAlignment="1">
      <alignment horizontal="center"/>
    </xf>
    <xf numFmtId="0" fontId="13" fillId="0" borderId="0" xfId="0" applyFont="1" applyAlignment="1">
      <alignment horizontal="right"/>
    </xf>
    <xf numFmtId="166" fontId="14" fillId="0" borderId="0" xfId="7" applyNumberFormat="1" applyFont="1" applyAlignment="1">
      <alignment horizontal="center"/>
    </xf>
    <xf numFmtId="166" fontId="0" fillId="0" borderId="0" xfId="0" applyNumberFormat="1"/>
    <xf numFmtId="9" fontId="0" fillId="0" borderId="0" xfId="7" applyFont="1"/>
    <xf numFmtId="166" fontId="0" fillId="0" borderId="0" xfId="7" applyNumberFormat="1" applyFont="1"/>
    <xf numFmtId="166" fontId="14" fillId="0" borderId="0" xfId="7" applyNumberFormat="1" applyFont="1" applyAlignment="1">
      <alignment horizontal="right"/>
    </xf>
    <xf numFmtId="0" fontId="13" fillId="0" borderId="0" xfId="0" applyFont="1" applyAlignment="1">
      <alignment horizontal="left" indent="1"/>
    </xf>
    <xf numFmtId="0" fontId="13" fillId="0" borderId="0" xfId="1" applyNumberFormat="1" applyFont="1" applyAlignment="1">
      <alignment horizontal="right"/>
    </xf>
    <xf numFmtId="0" fontId="13" fillId="0" borderId="0" xfId="0" quotePrefix="1" applyFont="1" applyAlignment="1">
      <alignment horizontal="right"/>
    </xf>
    <xf numFmtId="166" fontId="0" fillId="0" borderId="0" xfId="0" applyNumberFormat="1" applyAlignment="1">
      <alignment horizontal="right"/>
    </xf>
    <xf numFmtId="0" fontId="29" fillId="0" borderId="0" xfId="0" applyFont="1" applyAlignment="1">
      <alignment horizontal="left"/>
    </xf>
    <xf numFmtId="0" fontId="13" fillId="78" borderId="0" xfId="0" applyFont="1" applyFill="1"/>
    <xf numFmtId="3" fontId="12" fillId="0" borderId="49" xfId="0" applyNumberFormat="1" applyFont="1" applyBorder="1" applyAlignment="1">
      <alignment horizontal="left" vertical="center" wrapText="1"/>
    </xf>
    <xf numFmtId="0" fontId="111" fillId="78" borderId="51" xfId="0" applyFont="1" applyFill="1" applyBorder="1" applyAlignment="1">
      <alignment horizontal="left" wrapText="1"/>
    </xf>
    <xf numFmtId="0" fontId="13" fillId="78" borderId="47" xfId="0" applyFont="1" applyFill="1" applyBorder="1"/>
    <xf numFmtId="0" fontId="111" fillId="78" borderId="24" xfId="0" applyFont="1" applyFill="1" applyBorder="1" applyAlignment="1">
      <alignment horizontal="center" vertical="center" wrapText="1"/>
    </xf>
    <xf numFmtId="0" fontId="111" fillId="78" borderId="24" xfId="769" applyFont="1" applyFill="1" applyBorder="1" applyAlignment="1">
      <alignment horizontal="center" vertical="center" wrapText="1"/>
    </xf>
    <xf numFmtId="0" fontId="111" fillId="78" borderId="50" xfId="0" applyFont="1" applyFill="1" applyBorder="1" applyAlignment="1">
      <alignment horizontal="center" vertical="center" wrapText="1"/>
    </xf>
    <xf numFmtId="3" fontId="0" fillId="0" borderId="0" xfId="0" applyNumberFormat="1" applyAlignment="1">
      <alignment horizontal="right"/>
    </xf>
    <xf numFmtId="9" fontId="12" fillId="0" borderId="0" xfId="0" applyNumberFormat="1" applyFont="1" applyAlignment="1">
      <alignment horizontal="center"/>
    </xf>
    <xf numFmtId="0" fontId="13" fillId="0" borderId="83" xfId="0" applyFont="1" applyBorder="1" applyAlignment="1">
      <alignment horizontal="left"/>
    </xf>
    <xf numFmtId="9" fontId="12" fillId="0" borderId="83" xfId="0" applyNumberFormat="1" applyFont="1" applyBorder="1" applyAlignment="1">
      <alignment horizontal="center"/>
    </xf>
    <xf numFmtId="9" fontId="0" fillId="0" borderId="83" xfId="0" applyNumberFormat="1" applyBorder="1" applyAlignment="1">
      <alignment horizontal="center"/>
    </xf>
    <xf numFmtId="0" fontId="13" fillId="0" borderId="58" xfId="0" applyFont="1" applyBorder="1" applyAlignment="1">
      <alignment horizontal="left"/>
    </xf>
    <xf numFmtId="0" fontId="0" fillId="0" borderId="58" xfId="0" applyBorder="1" applyAlignment="1">
      <alignment horizontal="center"/>
    </xf>
    <xf numFmtId="9" fontId="0" fillId="0" borderId="58" xfId="0" applyNumberFormat="1" applyBorder="1" applyAlignment="1">
      <alignment horizontal="center"/>
    </xf>
    <xf numFmtId="44" fontId="14" fillId="0" borderId="0" xfId="2" applyFont="1" applyAlignment="1">
      <alignment horizontal="right"/>
    </xf>
    <xf numFmtId="43" fontId="0" fillId="0" borderId="0" xfId="0" applyNumberFormat="1" applyAlignment="1">
      <alignment horizontal="right"/>
    </xf>
    <xf numFmtId="0" fontId="0" fillId="76" borderId="0" xfId="0" applyFill="1"/>
    <xf numFmtId="43" fontId="13" fillId="0" borderId="0" xfId="1" applyFont="1"/>
    <xf numFmtId="0" fontId="13" fillId="0" borderId="95" xfId="0" applyFont="1" applyBorder="1" applyAlignment="1">
      <alignment horizontal="left" indent="1"/>
    </xf>
    <xf numFmtId="3" fontId="13" fillId="0" borderId="95" xfId="0" applyNumberFormat="1" applyFont="1" applyBorder="1" applyAlignment="1">
      <alignment horizontal="center" vertical="center"/>
    </xf>
    <xf numFmtId="9" fontId="13" fillId="0" borderId="95" xfId="0" applyNumberFormat="1" applyFont="1" applyBorder="1" applyAlignment="1">
      <alignment horizontal="center" vertical="center"/>
    </xf>
    <xf numFmtId="3" fontId="13" fillId="0" borderId="95" xfId="0" applyNumberFormat="1" applyFont="1" applyBorder="1" applyAlignment="1">
      <alignment horizontal="center"/>
    </xf>
    <xf numFmtId="9" fontId="13" fillId="0" borderId="95" xfId="7" applyFont="1" applyBorder="1" applyAlignment="1">
      <alignment horizontal="center"/>
    </xf>
    <xf numFmtId="9" fontId="13" fillId="0" borderId="95" xfId="0" applyNumberFormat="1" applyFont="1" applyBorder="1" applyAlignment="1">
      <alignment horizontal="center"/>
    </xf>
    <xf numFmtId="2" fontId="13" fillId="0" borderId="95" xfId="0" applyNumberFormat="1" applyFont="1" applyBorder="1" applyAlignment="1">
      <alignment horizontal="center"/>
    </xf>
    <xf numFmtId="0" fontId="13" fillId="0" borderId="95" xfId="0" applyFont="1" applyBorder="1" applyAlignment="1">
      <alignment horizontal="left" vertical="center" indent="1"/>
    </xf>
    <xf numFmtId="166" fontId="13" fillId="0" borderId="95" xfId="7" applyNumberFormat="1" applyFont="1" applyBorder="1" applyAlignment="1">
      <alignment horizontal="center"/>
    </xf>
    <xf numFmtId="44" fontId="13" fillId="0" borderId="95" xfId="0" applyNumberFormat="1" applyFont="1" applyBorder="1" applyAlignment="1">
      <alignment horizontal="center"/>
    </xf>
    <xf numFmtId="165" fontId="14" fillId="0" borderId="0" xfId="2" applyNumberFormat="1" applyFont="1" applyAlignment="1">
      <alignment horizontal="right"/>
    </xf>
    <xf numFmtId="9" fontId="12" fillId="0" borderId="48" xfId="7" applyFont="1" applyBorder="1" applyAlignment="1">
      <alignment horizontal="center"/>
    </xf>
    <xf numFmtId="9" fontId="12" fillId="0" borderId="46" xfId="7" applyFont="1" applyBorder="1" applyAlignment="1">
      <alignment horizontal="center"/>
    </xf>
    <xf numFmtId="9" fontId="12" fillId="0" borderId="47" xfId="7" applyFont="1" applyBorder="1" applyAlignment="1">
      <alignment horizontal="center"/>
    </xf>
    <xf numFmtId="9" fontId="12" fillId="0" borderId="0" xfId="7" applyFont="1" applyAlignment="1">
      <alignment horizontal="center"/>
    </xf>
    <xf numFmtId="9" fontId="12" fillId="0" borderId="0" xfId="7" applyFont="1" applyAlignment="1">
      <alignment horizontal="center" vertical="center" wrapText="1"/>
    </xf>
    <xf numFmtId="0" fontId="29" fillId="0" borderId="0" xfId="0" applyFont="1" applyFill="1" applyAlignment="1">
      <alignment horizontal="left"/>
    </xf>
    <xf numFmtId="0" fontId="12" fillId="0" borderId="0" xfId="0" applyFont="1" applyFill="1" applyAlignment="1">
      <alignment horizontal="center" vertical="center" wrapText="1"/>
    </xf>
    <xf numFmtId="3" fontId="12" fillId="0" borderId="0" xfId="7" applyNumberFormat="1" applyFont="1" applyAlignment="1">
      <alignment horizontal="center"/>
    </xf>
    <xf numFmtId="0" fontId="12" fillId="0" borderId="58" xfId="0" applyFont="1" applyBorder="1" applyAlignment="1">
      <alignment horizontal="left"/>
    </xf>
    <xf numFmtId="3" fontId="12" fillId="0" borderId="58" xfId="0" applyNumberFormat="1" applyFont="1" applyBorder="1" applyAlignment="1">
      <alignment horizontal="center"/>
    </xf>
    <xf numFmtId="0" fontId="13" fillId="0" borderId="45" xfId="0" applyFont="1" applyBorder="1" applyAlignment="1">
      <alignment horizontal="left"/>
    </xf>
    <xf numFmtId="3" fontId="13" fillId="0" borderId="45" xfId="0" applyNumberFormat="1" applyFont="1" applyBorder="1" applyAlignment="1">
      <alignment horizontal="center"/>
    </xf>
    <xf numFmtId="3" fontId="13" fillId="0" borderId="58" xfId="0" applyNumberFormat="1" applyFont="1" applyBorder="1" applyAlignment="1">
      <alignment horizontal="center"/>
    </xf>
    <xf numFmtId="44" fontId="12" fillId="0" borderId="0" xfId="0" applyNumberFormat="1" applyFont="1" applyAlignment="1">
      <alignment horizontal="center"/>
    </xf>
    <xf numFmtId="0" fontId="13" fillId="0" borderId="0" xfId="0" applyFont="1" applyAlignment="1">
      <alignment horizontal="left"/>
    </xf>
    <xf numFmtId="0" fontId="13" fillId="0" borderId="0" xfId="0" applyFont="1" applyAlignment="1"/>
    <xf numFmtId="0" fontId="23" fillId="0" borderId="0" xfId="0" applyFont="1" applyAlignment="1">
      <alignment vertical="center"/>
    </xf>
    <xf numFmtId="0" fontId="111" fillId="78" borderId="24" xfId="1" applyNumberFormat="1" applyFont="1" applyFill="1" applyBorder="1" applyAlignment="1">
      <alignment horizontal="center" wrapText="1"/>
    </xf>
    <xf numFmtId="0" fontId="111" fillId="78" borderId="24" xfId="1" applyNumberFormat="1" applyFont="1" applyFill="1" applyBorder="1" applyAlignment="1">
      <alignment horizontal="left" wrapText="1"/>
    </xf>
    <xf numFmtId="0" fontId="0" fillId="0" borderId="0" xfId="0" applyAlignment="1">
      <alignment vertical="center"/>
    </xf>
    <xf numFmtId="0" fontId="13" fillId="0" borderId="0" xfId="0" applyFont="1" applyAlignment="1">
      <alignment horizontal="left" vertical="center"/>
    </xf>
    <xf numFmtId="0" fontId="13" fillId="0" borderId="0" xfId="0" applyFont="1" applyAlignment="1"/>
    <xf numFmtId="0" fontId="112" fillId="77" borderId="0" xfId="0" applyFont="1" applyFill="1" applyAlignment="1">
      <alignment horizontal="center" vertical="center" wrapText="1"/>
    </xf>
    <xf numFmtId="0" fontId="112" fillId="77" borderId="1" xfId="0" applyFont="1" applyFill="1" applyBorder="1" applyAlignment="1">
      <alignment horizontal="center" vertical="center" wrapText="1"/>
    </xf>
    <xf numFmtId="0" fontId="112" fillId="77" borderId="26" xfId="0" applyFont="1" applyFill="1" applyBorder="1" applyAlignment="1">
      <alignment horizontal="center" wrapText="1"/>
    </xf>
    <xf numFmtId="3" fontId="12" fillId="0" borderId="25" xfId="0" applyNumberFormat="1" applyFont="1" applyBorder="1" applyAlignment="1">
      <alignment horizontal="center" vertical="center" wrapText="1"/>
    </xf>
    <xf numFmtId="0" fontId="0" fillId="0" borderId="0" xfId="0"/>
    <xf numFmtId="4" fontId="0" fillId="0" borderId="0" xfId="0" applyNumberFormat="1"/>
    <xf numFmtId="164" fontId="0" fillId="0" borderId="0" xfId="1" applyNumberFormat="1" applyFont="1"/>
    <xf numFmtId="9" fontId="12" fillId="0" borderId="25" xfId="7" applyFont="1" applyBorder="1" applyAlignment="1">
      <alignment horizontal="center" vertical="center" wrapText="1"/>
    </xf>
    <xf numFmtId="0" fontId="112" fillId="77" borderId="1" xfId="0" applyFont="1" applyFill="1" applyBorder="1" applyAlignment="1">
      <alignment horizontal="center" vertical="center" wrapText="1"/>
    </xf>
    <xf numFmtId="0" fontId="112" fillId="77" borderId="26" xfId="0" applyFont="1" applyFill="1" applyBorder="1" applyAlignment="1">
      <alignment horizontal="center" wrapText="1"/>
    </xf>
    <xf numFmtId="0" fontId="0" fillId="0" borderId="0" xfId="0"/>
    <xf numFmtId="3" fontId="25" fillId="0" borderId="0" xfId="0" applyNumberFormat="1" applyFont="1" applyAlignment="1">
      <alignment horizontal="center" vertical="center" wrapText="1"/>
    </xf>
    <xf numFmtId="0" fontId="112" fillId="77" borderId="0" xfId="0" applyFont="1" applyFill="1" applyAlignment="1">
      <alignment horizontal="center" vertical="center" wrapText="1"/>
    </xf>
    <xf numFmtId="0" fontId="112" fillId="77" borderId="26" xfId="0" applyFont="1" applyFill="1" applyBorder="1" applyAlignment="1">
      <alignment horizontal="center" wrapText="1"/>
    </xf>
    <xf numFmtId="3" fontId="12" fillId="0" borderId="25" xfId="0" applyNumberFormat="1" applyFont="1" applyBorder="1" applyAlignment="1">
      <alignment horizontal="center" vertical="center" wrapText="1"/>
    </xf>
    <xf numFmtId="0" fontId="29" fillId="0" borderId="0" xfId="0" applyFont="1" applyAlignment="1">
      <alignment vertical="center"/>
    </xf>
    <xf numFmtId="0" fontId="80" fillId="0" borderId="25" xfId="0" applyFont="1" applyBorder="1" applyAlignment="1">
      <alignment horizontal="left" vertical="center"/>
    </xf>
    <xf numFmtId="0" fontId="112" fillId="77" borderId="26" xfId="0" applyFont="1" applyFill="1" applyBorder="1" applyAlignment="1">
      <alignment horizontal="center" vertical="center" wrapText="1"/>
    </xf>
    <xf numFmtId="0" fontId="13" fillId="0" borderId="0" xfId="0" applyFont="1"/>
    <xf numFmtId="0" fontId="0" fillId="0" borderId="0" xfId="0"/>
    <xf numFmtId="0" fontId="0" fillId="0" borderId="0" xfId="0" applyAlignment="1">
      <alignment vertical="center"/>
    </xf>
    <xf numFmtId="0" fontId="112" fillId="77" borderId="34" xfId="0" applyFont="1" applyFill="1" applyBorder="1" applyAlignment="1">
      <alignment horizontal="center" vertical="center" wrapText="1"/>
    </xf>
    <xf numFmtId="0" fontId="112" fillId="77" borderId="35" xfId="0" applyFont="1" applyFill="1" applyBorder="1" applyAlignment="1">
      <alignment horizontal="center" vertical="center" wrapText="1"/>
    </xf>
    <xf numFmtId="2" fontId="0" fillId="0" borderId="0" xfId="0" applyNumberFormat="1" applyAlignment="1">
      <alignment horizontal="right"/>
    </xf>
    <xf numFmtId="2" fontId="80" fillId="0" borderId="33" xfId="0" applyNumberFormat="1" applyFont="1" applyBorder="1" applyAlignment="1">
      <alignment horizontal="center" vertical="center"/>
    </xf>
    <xf numFmtId="3" fontId="12" fillId="0" borderId="25" xfId="0" applyNumberFormat="1" applyFont="1" applyBorder="1" applyAlignment="1">
      <alignment horizontal="center" vertical="center" wrapText="1"/>
    </xf>
    <xf numFmtId="0" fontId="0" fillId="0" borderId="0" xfId="0" applyAlignment="1">
      <alignment vertical="center"/>
    </xf>
    <xf numFmtId="9" fontId="12" fillId="0" borderId="0" xfId="7" applyFont="1"/>
    <xf numFmtId="9" fontId="118" fillId="0" borderId="0" xfId="1" applyNumberFormat="1" applyFont="1" applyAlignment="1">
      <alignment horizontal="center" vertical="center"/>
    </xf>
    <xf numFmtId="9" fontId="12" fillId="0" borderId="116" xfId="7" applyFont="1" applyBorder="1" applyAlignment="1">
      <alignment horizontal="center" vertical="center" wrapText="1"/>
    </xf>
    <xf numFmtId="9" fontId="12" fillId="0" borderId="92" xfId="7" applyFont="1" applyBorder="1" applyAlignment="1">
      <alignment horizontal="center" vertical="center" wrapText="1"/>
    </xf>
    <xf numFmtId="0" fontId="112" fillId="77" borderId="117" xfId="0" applyFont="1" applyFill="1" applyBorder="1" applyAlignment="1">
      <alignment horizontal="center" vertical="center" wrapText="1"/>
    </xf>
    <xf numFmtId="0" fontId="112" fillId="77" borderId="118" xfId="0" applyFont="1" applyFill="1" applyBorder="1" applyAlignment="1">
      <alignment horizontal="center" vertical="center" wrapText="1"/>
    </xf>
    <xf numFmtId="3" fontId="0" fillId="0" borderId="0" xfId="0" applyNumberFormat="1" applyFill="1" applyAlignment="1">
      <alignment horizontal="center"/>
    </xf>
    <xf numFmtId="4" fontId="0" fillId="0" borderId="0" xfId="0" applyNumberFormat="1" applyFill="1" applyAlignment="1">
      <alignment horizontal="center"/>
    </xf>
    <xf numFmtId="43" fontId="12" fillId="0" borderId="46" xfId="1" applyBorder="1" applyAlignment="1">
      <alignment horizontal="center" vertical="center"/>
    </xf>
    <xf numFmtId="9" fontId="12" fillId="0" borderId="46" xfId="7" applyBorder="1" applyAlignment="1">
      <alignment horizontal="center" vertical="center"/>
    </xf>
    <xf numFmtId="43" fontId="12" fillId="0" borderId="0" xfId="1" applyAlignment="1">
      <alignment horizontal="center" vertical="center"/>
    </xf>
    <xf numFmtId="0" fontId="0" fillId="0" borderId="0" xfId="0" applyAlignment="1">
      <alignment vertical="center"/>
    </xf>
    <xf numFmtId="0" fontId="13" fillId="0" borderId="0" xfId="0" applyFont="1" applyFill="1" applyBorder="1" applyAlignment="1"/>
    <xf numFmtId="179" fontId="0" fillId="0" borderId="0" xfId="1" applyNumberFormat="1" applyFont="1" applyAlignment="1">
      <alignment horizontal="center" vertical="center"/>
    </xf>
    <xf numFmtId="179" fontId="0" fillId="0" borderId="0" xfId="1" applyNumberFormat="1" applyFont="1" applyAlignment="1">
      <alignment vertical="center"/>
    </xf>
    <xf numFmtId="41" fontId="0" fillId="0" borderId="0" xfId="0" applyNumberFormat="1" applyAlignment="1">
      <alignment vertical="center"/>
    </xf>
    <xf numFmtId="0" fontId="0" fillId="0" borderId="0" xfId="0" applyAlignment="1">
      <alignment horizontal="right" vertical="center" wrapText="1"/>
    </xf>
    <xf numFmtId="9" fontId="0" fillId="0" borderId="0" xfId="1" applyNumberFormat="1" applyFont="1" applyAlignment="1">
      <alignment horizontal="center" vertical="center"/>
    </xf>
    <xf numFmtId="0" fontId="111" fillId="0" borderId="0" xfId="1" applyNumberFormat="1" applyFont="1" applyFill="1" applyBorder="1" applyAlignment="1">
      <alignment vertical="center" wrapText="1"/>
    </xf>
    <xf numFmtId="179" fontId="0" fillId="0" borderId="0" xfId="2" applyNumberFormat="1" applyFont="1" applyAlignment="1">
      <alignment vertical="center"/>
    </xf>
    <xf numFmtId="2" fontId="0" fillId="0" borderId="0" xfId="2" applyNumberFormat="1" applyFont="1" applyAlignment="1">
      <alignment horizontal="center" vertical="center"/>
    </xf>
    <xf numFmtId="0" fontId="13" fillId="0" borderId="0" xfId="0" applyFont="1" applyAlignment="1">
      <alignment horizontal="left"/>
    </xf>
    <xf numFmtId="0" fontId="13" fillId="0" borderId="0" xfId="0" applyFont="1" applyAlignment="1">
      <alignment horizontal="center"/>
    </xf>
    <xf numFmtId="0" fontId="19" fillId="3" borderId="0" xfId="6" applyFont="1" applyFill="1" applyAlignment="1">
      <alignment horizontal="center" vertical="center"/>
    </xf>
    <xf numFmtId="0" fontId="20" fillId="3" borderId="0" xfId="6" applyFont="1" applyFill="1" applyAlignment="1">
      <alignment horizontal="center" vertical="center"/>
    </xf>
    <xf numFmtId="43" fontId="21" fillId="3" borderId="0" xfId="1" applyFont="1" applyFill="1" applyAlignment="1">
      <alignment horizontal="center" wrapText="1"/>
    </xf>
    <xf numFmtId="43" fontId="21" fillId="3" borderId="0" xfId="1" applyFont="1" applyFill="1" applyAlignment="1">
      <alignment horizontal="center"/>
    </xf>
    <xf numFmtId="0" fontId="12" fillId="3" borderId="0" xfId="5" applyFont="1" applyFill="1" applyAlignment="1">
      <alignment horizontal="justify" vertical="center" wrapText="1"/>
    </xf>
    <xf numFmtId="0" fontId="13" fillId="4" borderId="0" xfId="0" applyFont="1" applyFill="1" applyAlignment="1">
      <alignment horizontal="center"/>
    </xf>
    <xf numFmtId="43" fontId="21" fillId="3" borderId="0" xfId="1" applyFont="1" applyFill="1" applyAlignment="1">
      <alignment horizontal="center" vertical="center" wrapText="1"/>
    </xf>
    <xf numFmtId="0" fontId="13" fillId="0" borderId="0" xfId="0" applyFont="1" applyAlignment="1"/>
    <xf numFmtId="0" fontId="112" fillId="77" borderId="0" xfId="0" applyFont="1" applyFill="1" applyAlignment="1">
      <alignment horizontal="center" vertical="center" wrapText="1"/>
    </xf>
    <xf numFmtId="0" fontId="112" fillId="77" borderId="1" xfId="0" applyFont="1" applyFill="1" applyBorder="1" applyAlignment="1">
      <alignment horizontal="center" vertical="center" wrapText="1"/>
    </xf>
    <xf numFmtId="0" fontId="112" fillId="77" borderId="44" xfId="0" applyFont="1" applyFill="1" applyBorder="1" applyAlignment="1">
      <alignment horizontal="center" wrapText="1"/>
    </xf>
    <xf numFmtId="0" fontId="112" fillId="77" borderId="26" xfId="0" applyFont="1" applyFill="1" applyBorder="1" applyAlignment="1">
      <alignment horizontal="center" wrapText="1"/>
    </xf>
    <xf numFmtId="3" fontId="13" fillId="0" borderId="30" xfId="0" applyNumberFormat="1" applyFont="1" applyBorder="1" applyAlignment="1">
      <alignment horizontal="center" vertical="center" wrapText="1"/>
    </xf>
    <xf numFmtId="3" fontId="13" fillId="0" borderId="0" xfId="0" applyNumberFormat="1" applyFont="1" applyAlignment="1">
      <alignment horizontal="center" vertical="center" wrapText="1"/>
    </xf>
    <xf numFmtId="3" fontId="13" fillId="0" borderId="25" xfId="0" applyNumberFormat="1" applyFont="1" applyBorder="1" applyAlignment="1">
      <alignment horizontal="center" vertical="center" wrapText="1"/>
    </xf>
    <xf numFmtId="3" fontId="12" fillId="0" borderId="74" xfId="0" applyNumberFormat="1" applyFont="1" applyBorder="1" applyAlignment="1">
      <alignment horizontal="center" vertical="center" wrapText="1"/>
    </xf>
    <xf numFmtId="3" fontId="13" fillId="0" borderId="88" xfId="0" applyNumberFormat="1" applyFont="1" applyBorder="1" applyAlignment="1">
      <alignment horizontal="center" vertical="center" wrapText="1"/>
    </xf>
    <xf numFmtId="3" fontId="12" fillId="0" borderId="30" xfId="0" applyNumberFormat="1" applyFont="1" applyBorder="1" applyAlignment="1">
      <alignment horizontal="center" vertical="center" wrapText="1"/>
    </xf>
    <xf numFmtId="3" fontId="12" fillId="0" borderId="25" xfId="0" applyNumberFormat="1" applyFont="1" applyBorder="1" applyAlignment="1">
      <alignment horizontal="center" vertical="center" wrapText="1"/>
    </xf>
    <xf numFmtId="0" fontId="112" fillId="77" borderId="27" xfId="0" applyFont="1" applyFill="1" applyBorder="1" applyAlignment="1">
      <alignment horizontal="center" wrapText="1"/>
    </xf>
    <xf numFmtId="2" fontId="80" fillId="0" borderId="0" xfId="0" applyNumberFormat="1" applyFont="1" applyAlignment="1">
      <alignment horizontal="left" vertical="center" wrapText="1"/>
    </xf>
    <xf numFmtId="2" fontId="80" fillId="0" borderId="25" xfId="0" applyNumberFormat="1" applyFont="1" applyBorder="1" applyAlignment="1">
      <alignment horizontal="left" vertical="center" wrapText="1"/>
    </xf>
    <xf numFmtId="2" fontId="80" fillId="0" borderId="30" xfId="0" applyNumberFormat="1" applyFont="1" applyBorder="1" applyAlignment="1">
      <alignment horizontal="left" vertical="center" wrapText="1"/>
    </xf>
    <xf numFmtId="2" fontId="80" fillId="0" borderId="0" xfId="0" applyNumberFormat="1" applyFont="1" applyBorder="1" applyAlignment="1">
      <alignment horizontal="left" vertical="center" wrapText="1"/>
    </xf>
    <xf numFmtId="0" fontId="80" fillId="0" borderId="0" xfId="0" applyFont="1" applyAlignment="1">
      <alignment horizontal="left" vertical="center"/>
    </xf>
    <xf numFmtId="0" fontId="80" fillId="0" borderId="25" xfId="0" applyFont="1" applyBorder="1" applyAlignment="1">
      <alignment horizontal="left" vertical="center"/>
    </xf>
    <xf numFmtId="2" fontId="80" fillId="0" borderId="36" xfId="0" applyNumberFormat="1" applyFont="1" applyBorder="1" applyAlignment="1">
      <alignment horizontal="left" vertical="center" wrapText="1"/>
    </xf>
    <xf numFmtId="2" fontId="80" fillId="0" borderId="36" xfId="0" applyNumberFormat="1" applyFont="1" applyBorder="1" applyAlignment="1">
      <alignment horizontal="center" vertical="center" wrapText="1"/>
    </xf>
    <xf numFmtId="2" fontId="80" fillId="0" borderId="0" xfId="0" applyNumberFormat="1" applyFont="1" applyAlignment="1">
      <alignment horizontal="center" vertical="center" wrapText="1"/>
    </xf>
    <xf numFmtId="2" fontId="80" fillId="0" borderId="25" xfId="0" applyNumberFormat="1" applyFont="1" applyBorder="1" applyAlignment="1">
      <alignment horizontal="center" vertical="center" wrapText="1"/>
    </xf>
    <xf numFmtId="2" fontId="80" fillId="0" borderId="30" xfId="0" applyNumberFormat="1" applyFont="1" applyBorder="1" applyAlignment="1">
      <alignment horizontal="center" vertical="center" wrapText="1"/>
    </xf>
    <xf numFmtId="0" fontId="80" fillId="0" borderId="0" xfId="0" applyFont="1" applyAlignment="1">
      <alignment horizontal="center" vertical="center"/>
    </xf>
    <xf numFmtId="0" fontId="80" fillId="0" borderId="92" xfId="0" applyFont="1" applyBorder="1" applyAlignment="1">
      <alignment horizontal="center" vertical="center"/>
    </xf>
    <xf numFmtId="0" fontId="112" fillId="77" borderId="34" xfId="0" applyFont="1" applyFill="1" applyBorder="1" applyAlignment="1">
      <alignment horizontal="center" vertical="center" wrapText="1"/>
    </xf>
    <xf numFmtId="0" fontId="112" fillId="77" borderId="35" xfId="0" applyFont="1" applyFill="1" applyBorder="1" applyAlignment="1">
      <alignment horizontal="center" vertical="center" wrapText="1"/>
    </xf>
    <xf numFmtId="4" fontId="12" fillId="0" borderId="74" xfId="0" applyNumberFormat="1" applyFont="1" applyBorder="1" applyAlignment="1">
      <alignment horizontal="center" vertical="center" wrapText="1"/>
    </xf>
    <xf numFmtId="4" fontId="12" fillId="0" borderId="74" xfId="0" applyNumberFormat="1" applyFont="1" applyBorder="1" applyAlignment="1">
      <alignment horizontal="center" vertical="center"/>
    </xf>
    <xf numFmtId="4" fontId="12" fillId="0" borderId="30" xfId="0" applyNumberFormat="1" applyFont="1" applyBorder="1" applyAlignment="1">
      <alignment horizontal="center" vertical="center" wrapText="1"/>
    </xf>
    <xf numFmtId="4" fontId="12" fillId="0" borderId="0" xfId="0" applyNumberFormat="1" applyFont="1" applyAlignment="1">
      <alignment horizontal="center" vertical="center" wrapText="1"/>
    </xf>
    <xf numFmtId="4" fontId="12" fillId="0" borderId="63" xfId="0" applyNumberFormat="1" applyFont="1" applyBorder="1" applyAlignment="1">
      <alignment horizontal="center" vertical="center" wrapText="1"/>
    </xf>
    <xf numFmtId="3" fontId="12" fillId="0" borderId="0" xfId="0" applyNumberFormat="1" applyFont="1" applyAlignment="1">
      <alignment horizontal="center" vertical="center" wrapText="1"/>
    </xf>
    <xf numFmtId="0" fontId="112" fillId="77" borderId="26" xfId="0" applyFont="1" applyFill="1" applyBorder="1" applyAlignment="1">
      <alignment horizontal="center" vertical="center" wrapText="1"/>
    </xf>
    <xf numFmtId="0" fontId="0" fillId="4" borderId="112" xfId="0" applyFill="1" applyBorder="1" applyAlignment="1">
      <alignment horizontal="center"/>
    </xf>
    <xf numFmtId="0" fontId="0" fillId="4" borderId="113" xfId="0" applyFill="1" applyBorder="1" applyAlignment="1">
      <alignment horizontal="center"/>
    </xf>
    <xf numFmtId="0" fontId="0" fillId="4" borderId="114" xfId="0" applyFill="1" applyBorder="1" applyAlignment="1">
      <alignment horizontal="center"/>
    </xf>
    <xf numFmtId="43" fontId="13" fillId="0" borderId="0" xfId="0" applyNumberFormat="1" applyFont="1" applyAlignment="1"/>
    <xf numFmtId="0" fontId="0" fillId="0" borderId="0" xfId="0" applyAlignment="1"/>
    <xf numFmtId="0" fontId="0" fillId="76" borderId="0" xfId="0" applyFill="1" applyAlignment="1"/>
    <xf numFmtId="0" fontId="23" fillId="80" borderId="0" xfId="0" applyFont="1" applyFill="1" applyAlignment="1">
      <alignment horizontal="left" vertical="center"/>
    </xf>
    <xf numFmtId="0" fontId="23" fillId="80" borderId="0" xfId="0" applyFont="1" applyFill="1" applyAlignment="1">
      <alignment vertical="center"/>
    </xf>
    <xf numFmtId="0" fontId="29" fillId="0" borderId="0" xfId="0" applyFont="1" applyAlignment="1">
      <alignment vertical="center"/>
    </xf>
    <xf numFmtId="0" fontId="23" fillId="0" borderId="0" xfId="0" applyFont="1" applyAlignment="1">
      <alignment vertical="center"/>
    </xf>
    <xf numFmtId="0" fontId="25" fillId="0" borderId="0" xfId="0" applyFont="1" applyAlignment="1">
      <alignment vertical="center"/>
    </xf>
    <xf numFmtId="0" fontId="0" fillId="0" borderId="0" xfId="0"/>
    <xf numFmtId="0" fontId="0" fillId="76" borderId="0" xfId="0" applyFill="1"/>
    <xf numFmtId="0" fontId="13" fillId="0" borderId="0" xfId="0" applyFont="1"/>
    <xf numFmtId="0" fontId="131" fillId="81" borderId="0" xfId="0" applyFont="1" applyFill="1" applyAlignment="1">
      <alignment horizontal="center" vertical="center" wrapText="1"/>
    </xf>
    <xf numFmtId="0" fontId="131" fillId="81" borderId="29" xfId="0" applyFont="1" applyFill="1" applyBorder="1" applyAlignment="1">
      <alignment horizontal="center" vertical="center" wrapText="1"/>
    </xf>
    <xf numFmtId="0" fontId="111" fillId="78" borderId="52" xfId="0" applyFont="1" applyFill="1" applyBorder="1" applyAlignment="1">
      <alignment horizontal="center" vertical="center" wrapText="1"/>
    </xf>
    <xf numFmtId="0" fontId="111" fillId="78" borderId="56" xfId="0" applyFont="1" applyFill="1" applyBorder="1" applyAlignment="1">
      <alignment horizontal="center" vertical="center" wrapText="1"/>
    </xf>
    <xf numFmtId="0" fontId="111" fillId="78" borderId="24" xfId="0" applyFont="1" applyFill="1" applyBorder="1" applyAlignment="1">
      <alignment horizontal="center" wrapText="1"/>
    </xf>
    <xf numFmtId="0" fontId="111" fillId="78" borderId="24" xfId="1" applyNumberFormat="1" applyFont="1" applyFill="1" applyBorder="1" applyAlignment="1">
      <alignment horizontal="center" wrapText="1"/>
    </xf>
    <xf numFmtId="43" fontId="108" fillId="0" borderId="0" xfId="0" applyNumberFormat="1" applyFont="1" applyAlignment="1"/>
    <xf numFmtId="43" fontId="13" fillId="0" borderId="0" xfId="0" applyNumberFormat="1" applyFont="1" applyAlignment="1">
      <alignment vertical="center"/>
    </xf>
    <xf numFmtId="0" fontId="0" fillId="0" borderId="0" xfId="0" applyAlignment="1">
      <alignment vertical="center"/>
    </xf>
    <xf numFmtId="0" fontId="0" fillId="76" borderId="0" xfId="0" applyFill="1" applyAlignment="1">
      <alignment vertical="center"/>
    </xf>
    <xf numFmtId="0" fontId="13" fillId="0" borderId="0" xfId="0" applyFont="1" applyAlignment="1">
      <alignment horizontal="left" vertical="center"/>
    </xf>
    <xf numFmtId="0" fontId="111" fillId="78" borderId="70" xfId="0" applyFont="1" applyFill="1" applyBorder="1" applyAlignment="1">
      <alignment horizontal="center" vertical="center" wrapText="1"/>
    </xf>
    <xf numFmtId="0" fontId="111" fillId="78" borderId="71" xfId="0" applyFont="1" applyFill="1" applyBorder="1" applyAlignment="1">
      <alignment horizontal="center" vertical="center" wrapText="1"/>
    </xf>
    <xf numFmtId="0" fontId="13" fillId="0" borderId="0" xfId="0" applyFont="1" applyAlignment="1">
      <alignment vertical="center"/>
    </xf>
    <xf numFmtId="0" fontId="111" fillId="78" borderId="0" xfId="0" applyFont="1" applyFill="1" applyAlignment="1">
      <alignment horizontal="center" vertical="center" wrapText="1"/>
    </xf>
    <xf numFmtId="0" fontId="111" fillId="78" borderId="57" xfId="0" applyFont="1" applyFill="1" applyBorder="1" applyAlignment="1">
      <alignment horizontal="center" vertical="center" wrapText="1"/>
    </xf>
    <xf numFmtId="0" fontId="0" fillId="76" borderId="0" xfId="0" applyFill="1" applyAlignment="1">
      <alignment horizontal="center" vertical="center"/>
    </xf>
    <xf numFmtId="0" fontId="111" fillId="78" borderId="0" xfId="1" applyNumberFormat="1" applyFont="1" applyFill="1" applyAlignment="1">
      <alignment horizontal="right" vertical="center" wrapText="1"/>
    </xf>
    <xf numFmtId="0" fontId="111" fillId="78" borderId="24" xfId="1" applyNumberFormat="1" applyFont="1" applyFill="1" applyBorder="1" applyAlignment="1">
      <alignment horizontal="right" vertical="center" wrapText="1"/>
    </xf>
    <xf numFmtId="0" fontId="111" fillId="78" borderId="0" xfId="1" applyNumberFormat="1" applyFont="1" applyFill="1" applyAlignment="1">
      <alignment horizontal="left" vertical="center" wrapText="1"/>
    </xf>
    <xf numFmtId="0" fontId="111" fillId="78" borderId="24" xfId="1" applyNumberFormat="1" applyFont="1" applyFill="1" applyBorder="1" applyAlignment="1">
      <alignment horizontal="left" vertical="center" wrapText="1"/>
    </xf>
    <xf numFmtId="0" fontId="111" fillId="78" borderId="0" xfId="1" applyNumberFormat="1" applyFont="1" applyFill="1" applyAlignment="1">
      <alignment horizontal="center" vertical="center" wrapText="1"/>
    </xf>
    <xf numFmtId="0" fontId="111" fillId="78" borderId="24" xfId="1" applyNumberFormat="1" applyFont="1" applyFill="1" applyBorder="1" applyAlignment="1">
      <alignment horizontal="center" vertical="center" wrapText="1"/>
    </xf>
    <xf numFmtId="0" fontId="0" fillId="0" borderId="46" xfId="0" applyBorder="1" applyAlignment="1">
      <alignment horizontal="left" vertical="center" wrapText="1"/>
    </xf>
    <xf numFmtId="0" fontId="12" fillId="0" borderId="0" xfId="0" applyFont="1" applyAlignment="1">
      <alignment horizontal="left" vertical="center" wrapText="1"/>
    </xf>
    <xf numFmtId="0" fontId="0" fillId="0" borderId="0" xfId="0" applyAlignment="1">
      <alignment horizontal="left" vertical="center" wrapText="1"/>
    </xf>
    <xf numFmtId="9" fontId="0" fillId="0" borderId="81" xfId="7" applyFont="1" applyBorder="1" applyAlignment="1">
      <alignment horizontal="center" vertical="center"/>
    </xf>
    <xf numFmtId="9" fontId="0" fillId="0" borderId="46" xfId="7" applyFont="1" applyBorder="1" applyAlignment="1">
      <alignment horizontal="center" vertical="center"/>
    </xf>
    <xf numFmtId="9" fontId="0" fillId="0" borderId="48" xfId="7" applyFont="1" applyBorder="1" applyAlignment="1">
      <alignment horizontal="center" vertical="center"/>
    </xf>
    <xf numFmtId="9" fontId="0" fillId="0" borderId="82" xfId="7" applyFont="1" applyBorder="1" applyAlignment="1">
      <alignment horizontal="center" vertical="center"/>
    </xf>
    <xf numFmtId="9" fontId="0" fillId="0" borderId="0" xfId="7" applyFont="1" applyAlignment="1">
      <alignment horizontal="center" vertical="center"/>
    </xf>
    <xf numFmtId="9" fontId="0" fillId="0" borderId="47" xfId="7" applyFont="1" applyBorder="1" applyAlignment="1">
      <alignment horizontal="center" vertical="center"/>
    </xf>
    <xf numFmtId="3" fontId="12" fillId="0" borderId="81" xfId="125" applyNumberFormat="1" applyBorder="1" applyAlignment="1">
      <alignment horizontal="center" vertical="center"/>
    </xf>
    <xf numFmtId="3" fontId="12" fillId="0" borderId="46" xfId="125" applyNumberFormat="1" applyBorder="1" applyAlignment="1">
      <alignment horizontal="center" vertical="center"/>
    </xf>
    <xf numFmtId="3" fontId="12" fillId="0" borderId="82" xfId="125" applyNumberFormat="1" applyBorder="1" applyAlignment="1">
      <alignment horizontal="center" vertical="center"/>
    </xf>
    <xf numFmtId="3" fontId="12" fillId="0" borderId="0" xfId="125" applyNumberFormat="1" applyAlignment="1">
      <alignment horizontal="center" vertical="center"/>
    </xf>
    <xf numFmtId="3" fontId="12" fillId="0" borderId="81" xfId="125" applyNumberFormat="1" applyBorder="1" applyAlignment="1">
      <alignment horizontal="center" vertical="center" wrapText="1"/>
    </xf>
    <xf numFmtId="3" fontId="12" fillId="0" borderId="46" xfId="125" applyNumberFormat="1" applyBorder="1" applyAlignment="1">
      <alignment horizontal="center" vertical="center" wrapText="1"/>
    </xf>
    <xf numFmtId="3" fontId="12" fillId="0" borderId="82" xfId="125" applyNumberFormat="1" applyBorder="1" applyAlignment="1">
      <alignment horizontal="center" vertical="center" wrapText="1"/>
    </xf>
    <xf numFmtId="3" fontId="12" fillId="0" borderId="0" xfId="125" applyNumberFormat="1" applyAlignment="1">
      <alignment horizontal="center" vertical="center" wrapText="1"/>
    </xf>
    <xf numFmtId="0" fontId="12" fillId="0" borderId="0" xfId="0" applyFont="1" applyFill="1" applyAlignment="1">
      <alignment vertical="center" wrapText="1"/>
    </xf>
    <xf numFmtId="0" fontId="0" fillId="0" borderId="0" xfId="0" applyAlignment="1">
      <alignment vertical="center" wrapText="1"/>
    </xf>
    <xf numFmtId="0" fontId="13" fillId="0" borderId="0" xfId="0" applyFont="1" applyFill="1" applyBorder="1" applyAlignment="1"/>
    <xf numFmtId="0" fontId="111" fillId="78" borderId="0" xfId="1" applyNumberFormat="1" applyFont="1" applyFill="1" applyAlignment="1">
      <alignment horizontal="right" wrapText="1"/>
    </xf>
    <xf numFmtId="0" fontId="111" fillId="78" borderId="24" xfId="1" applyNumberFormat="1" applyFont="1" applyFill="1" applyBorder="1" applyAlignment="1">
      <alignment horizontal="right" wrapText="1"/>
    </xf>
    <xf numFmtId="0" fontId="111" fillId="78" borderId="0" xfId="1" applyNumberFormat="1" applyFont="1" applyFill="1" applyAlignment="1">
      <alignment horizontal="center" wrapText="1"/>
    </xf>
    <xf numFmtId="0" fontId="111" fillId="78" borderId="0" xfId="1" applyNumberFormat="1" applyFont="1" applyFill="1" applyAlignment="1">
      <alignment horizontal="left" wrapText="1"/>
    </xf>
    <xf numFmtId="0" fontId="111" fillId="78" borderId="24" xfId="1" applyNumberFormat="1" applyFont="1" applyFill="1" applyBorder="1" applyAlignment="1">
      <alignment horizontal="left" wrapText="1"/>
    </xf>
    <xf numFmtId="0" fontId="12" fillId="0" borderId="46" xfId="0" applyFont="1" applyFill="1" applyBorder="1" applyAlignment="1">
      <alignment vertical="center" wrapText="1"/>
    </xf>
    <xf numFmtId="0" fontId="0" fillId="76" borderId="0" xfId="0" applyFill="1" applyAlignment="1">
      <alignment horizontal="center"/>
    </xf>
    <xf numFmtId="165" fontId="115" fillId="0" borderId="0" xfId="2" applyNumberFormat="1" applyFont="1" applyAlignment="1">
      <alignment horizontal="left"/>
    </xf>
    <xf numFmtId="0" fontId="12" fillId="0" borderId="58" xfId="0" applyFont="1" applyFill="1" applyBorder="1" applyAlignment="1">
      <alignment vertical="center" wrapText="1"/>
    </xf>
    <xf numFmtId="0" fontId="13" fillId="0" borderId="43" xfId="0" applyFont="1" applyBorder="1" applyAlignment="1"/>
    <xf numFmtId="0" fontId="12" fillId="0" borderId="36" xfId="0" applyFont="1" applyBorder="1" applyAlignment="1">
      <alignment horizontal="center" wrapText="1"/>
    </xf>
    <xf numFmtId="0" fontId="111" fillId="78" borderId="0" xfId="0" applyFont="1" applyFill="1" applyAlignment="1">
      <alignment horizontal="center" wrapText="1"/>
    </xf>
    <xf numFmtId="0" fontId="16" fillId="0" borderId="0" xfId="0" applyFont="1" applyAlignment="1"/>
    <xf numFmtId="0" fontId="13" fillId="0" borderId="0" xfId="0" applyFont="1" applyFill="1" applyAlignment="1"/>
    <xf numFmtId="0" fontId="111" fillId="78" borderId="52" xfId="0" applyFont="1" applyFill="1" applyBorder="1" applyAlignment="1">
      <alignment horizontal="center" wrapText="1"/>
    </xf>
    <xf numFmtId="0" fontId="111" fillId="78" borderId="57" xfId="0" applyFont="1" applyFill="1" applyBorder="1" applyAlignment="1">
      <alignment horizontal="center" wrapText="1"/>
    </xf>
    <xf numFmtId="0" fontId="13" fillId="85" borderId="97" xfId="0" applyFont="1" applyFill="1" applyBorder="1" applyAlignment="1">
      <alignment horizontal="center"/>
    </xf>
    <xf numFmtId="0" fontId="13" fillId="85" borderId="46" xfId="0" applyFont="1" applyFill="1" applyBorder="1" applyAlignment="1">
      <alignment horizontal="center"/>
    </xf>
    <xf numFmtId="0" fontId="111" fillId="78" borderId="73" xfId="0" applyFont="1" applyFill="1" applyBorder="1" applyAlignment="1">
      <alignment horizontal="center" vertical="center" wrapText="1"/>
    </xf>
    <xf numFmtId="0" fontId="141" fillId="88" borderId="109" xfId="3405" applyFont="1" applyFill="1" applyBorder="1" applyAlignment="1">
      <alignment horizontal="center" wrapText="1"/>
    </xf>
    <xf numFmtId="0" fontId="141" fillId="88" borderId="0" xfId="3405" applyFont="1" applyFill="1" applyAlignment="1">
      <alignment horizontal="center" wrapText="1"/>
    </xf>
    <xf numFmtId="0" fontId="12" fillId="0" borderId="36" xfId="4099" applyFont="1" applyFill="1" applyBorder="1" applyAlignment="1">
      <alignment horizontal="center" wrapText="1"/>
    </xf>
    <xf numFmtId="170" fontId="13" fillId="0" borderId="0" xfId="4099" applyNumberFormat="1" applyFont="1" applyFill="1" applyBorder="1" applyAlignment="1">
      <alignment horizontal="left" vertical="center" wrapText="1"/>
    </xf>
    <xf numFmtId="0" fontId="13" fillId="0" borderId="0" xfId="4099" applyFont="1" applyAlignment="1">
      <alignment horizontal="left"/>
    </xf>
    <xf numFmtId="0" fontId="13" fillId="0" borderId="0" xfId="4099" applyFont="1" applyFill="1" applyBorder="1" applyAlignment="1">
      <alignment horizontal="left"/>
    </xf>
    <xf numFmtId="0" fontId="12" fillId="86" borderId="0" xfId="4099" applyFont="1" applyFill="1" applyBorder="1" applyAlignment="1">
      <alignment horizontal="center"/>
    </xf>
    <xf numFmtId="0" fontId="23" fillId="0" borderId="0" xfId="4099" applyFont="1" applyFill="1" applyBorder="1" applyAlignment="1">
      <alignment vertical="center"/>
    </xf>
    <xf numFmtId="3" fontId="12" fillId="0" borderId="36" xfId="4099" applyNumberFormat="1" applyFont="1" applyFill="1" applyBorder="1" applyAlignment="1">
      <alignment horizontal="center" vertical="center" wrapText="1"/>
    </xf>
    <xf numFmtId="3" fontId="12" fillId="0" borderId="0" xfId="4099" applyNumberFormat="1" applyFont="1" applyFill="1" applyBorder="1" applyAlignment="1">
      <alignment horizontal="center" vertical="center" wrapText="1"/>
    </xf>
    <xf numFmtId="3" fontId="12" fillId="0" borderId="58" xfId="4099" applyNumberFormat="1" applyFont="1" applyFill="1" applyBorder="1" applyAlignment="1">
      <alignment horizontal="center" vertical="center" wrapText="1"/>
    </xf>
    <xf numFmtId="0" fontId="12" fillId="0" borderId="0" xfId="4099" applyFont="1" applyFill="1" applyBorder="1" applyAlignment="1"/>
    <xf numFmtId="0" fontId="12" fillId="86" borderId="0" xfId="4099" applyFont="1" applyFill="1" applyBorder="1" applyAlignment="1"/>
    <xf numFmtId="0" fontId="23" fillId="87" borderId="0" xfId="4099" applyFont="1" applyFill="1" applyBorder="1" applyAlignment="1">
      <alignment vertical="center"/>
    </xf>
    <xf numFmtId="0" fontId="13" fillId="0" borderId="0" xfId="4099" applyFont="1" applyFill="1" applyBorder="1" applyAlignment="1"/>
    <xf numFmtId="0" fontId="23" fillId="87" borderId="0" xfId="4099" applyFont="1" applyFill="1" applyBorder="1" applyAlignment="1">
      <alignment horizontal="left" vertical="center"/>
    </xf>
    <xf numFmtId="0" fontId="25" fillId="0" borderId="0" xfId="4099" applyFont="1" applyFill="1" applyBorder="1" applyAlignment="1">
      <alignment vertical="center"/>
    </xf>
    <xf numFmtId="0" fontId="112" fillId="88" borderId="99" xfId="4099" applyFont="1" applyFill="1" applyBorder="1" applyAlignment="1">
      <alignment horizontal="center" vertical="center" wrapText="1"/>
    </xf>
    <xf numFmtId="0" fontId="112" fillId="88" borderId="100" xfId="4099" applyFont="1" applyFill="1" applyBorder="1" applyAlignment="1">
      <alignment horizontal="center" vertical="center" wrapText="1"/>
    </xf>
    <xf numFmtId="0" fontId="112" fillId="88" borderId="101" xfId="4099" applyFont="1" applyFill="1" applyBorder="1" applyAlignment="1">
      <alignment horizontal="center" vertical="center" wrapText="1"/>
    </xf>
    <xf numFmtId="0" fontId="13" fillId="0" borderId="0" xfId="780" applyFont="1" applyAlignment="1"/>
    <xf numFmtId="0" fontId="13" fillId="0" borderId="0" xfId="780" applyFont="1" applyAlignment="1">
      <alignment horizontal="left"/>
    </xf>
    <xf numFmtId="0" fontId="12" fillId="76" borderId="0" xfId="780" applyFill="1" applyAlignment="1">
      <alignment horizontal="center"/>
    </xf>
    <xf numFmtId="0" fontId="23" fillId="0" borderId="0" xfId="780" applyFont="1" applyAlignment="1">
      <alignment vertical="center"/>
    </xf>
    <xf numFmtId="0" fontId="12" fillId="0" borderId="0" xfId="780" applyAlignment="1"/>
    <xf numFmtId="0" fontId="23" fillId="80" borderId="0" xfId="780" applyFont="1" applyFill="1" applyAlignment="1">
      <alignment vertical="center"/>
    </xf>
    <xf numFmtId="0" fontId="12" fillId="76" borderId="0" xfId="780" applyFill="1" applyAlignment="1"/>
    <xf numFmtId="0" fontId="111" fillId="78" borderId="56" xfId="780" applyFont="1" applyFill="1" applyBorder="1" applyAlignment="1">
      <alignment horizontal="center" vertical="center" wrapText="1"/>
    </xf>
    <xf numFmtId="0" fontId="111" fillId="78" borderId="52" xfId="780" applyFont="1" applyFill="1" applyBorder="1" applyAlignment="1">
      <alignment horizontal="center" vertical="center" wrapText="1"/>
    </xf>
    <xf numFmtId="0" fontId="12" fillId="0" borderId="36" xfId="770" applyBorder="1" applyAlignment="1">
      <alignment horizontal="center" vertical="center" wrapText="1"/>
    </xf>
    <xf numFmtId="0" fontId="25" fillId="0" borderId="0" xfId="780" applyFont="1" applyAlignment="1">
      <alignment vertical="center"/>
    </xf>
    <xf numFmtId="0" fontId="111" fillId="78" borderId="70" xfId="780" applyFont="1" applyFill="1" applyBorder="1" applyAlignment="1">
      <alignment horizontal="center" vertical="center" wrapText="1"/>
    </xf>
    <xf numFmtId="0" fontId="111" fillId="78" borderId="71" xfId="780" applyFont="1" applyFill="1" applyBorder="1" applyAlignment="1">
      <alignment horizontal="center" vertical="center" wrapText="1"/>
    </xf>
    <xf numFmtId="0" fontId="13" fillId="0" borderId="0" xfId="928" applyFont="1" applyAlignment="1"/>
    <xf numFmtId="0" fontId="23" fillId="0" borderId="0" xfId="928" applyFont="1" applyAlignment="1">
      <alignment vertical="center"/>
    </xf>
    <xf numFmtId="0" fontId="25" fillId="0" borderId="0" xfId="928" applyFont="1" applyAlignment="1">
      <alignment vertical="center"/>
    </xf>
    <xf numFmtId="0" fontId="111" fillId="78" borderId="70" xfId="928" applyFont="1" applyFill="1" applyBorder="1" applyAlignment="1">
      <alignment horizontal="center" vertical="center" wrapText="1"/>
    </xf>
    <xf numFmtId="0" fontId="111" fillId="78" borderId="71" xfId="928" applyFont="1" applyFill="1" applyBorder="1" applyAlignment="1">
      <alignment horizontal="center" vertical="center" wrapText="1"/>
    </xf>
    <xf numFmtId="0" fontId="111" fillId="78" borderId="52" xfId="928" applyFont="1" applyFill="1" applyBorder="1" applyAlignment="1">
      <alignment horizontal="center" vertical="center" wrapText="1"/>
    </xf>
    <xf numFmtId="0" fontId="12" fillId="0" borderId="0" xfId="928" applyAlignment="1"/>
    <xf numFmtId="0" fontId="12" fillId="76" borderId="0" xfId="928" applyFill="1" applyAlignment="1"/>
    <xf numFmtId="0" fontId="23" fillId="80" borderId="0" xfId="928" applyFont="1" applyFill="1" applyAlignment="1">
      <alignment vertical="center"/>
    </xf>
    <xf numFmtId="0" fontId="132" fillId="0" borderId="0" xfId="0" applyFont="1" applyAlignment="1">
      <alignment horizontal="left" vertical="top" wrapText="1"/>
    </xf>
    <xf numFmtId="0" fontId="12" fillId="76" borderId="0" xfId="928" applyFill="1" applyAlignment="1">
      <alignment horizontal="center"/>
    </xf>
    <xf numFmtId="0" fontId="13" fillId="0" borderId="0" xfId="1037" applyFont="1" applyAlignment="1">
      <alignment horizontal="left"/>
    </xf>
    <xf numFmtId="0" fontId="12" fillId="0" borderId="0" xfId="1037" applyAlignment="1"/>
    <xf numFmtId="0" fontId="12" fillId="76" borderId="0" xfId="1037" applyFill="1" applyAlignment="1">
      <alignment horizontal="center"/>
    </xf>
    <xf numFmtId="0" fontId="12" fillId="0" borderId="62" xfId="1037" applyBorder="1" applyAlignment="1">
      <alignment horizontal="center" vertical="center" wrapText="1"/>
    </xf>
    <xf numFmtId="0" fontId="12" fillId="0" borderId="36" xfId="1037" applyBorder="1" applyAlignment="1">
      <alignment horizontal="center" vertical="center" wrapText="1"/>
    </xf>
    <xf numFmtId="0" fontId="23" fillId="80" borderId="0" xfId="1037" applyFont="1" applyFill="1" applyAlignment="1">
      <alignment vertical="center"/>
    </xf>
    <xf numFmtId="0" fontId="13" fillId="0" borderId="0" xfId="1037" applyFont="1" applyAlignment="1"/>
    <xf numFmtId="0" fontId="111" fillId="78" borderId="56" xfId="1037" applyFont="1" applyFill="1" applyBorder="1" applyAlignment="1">
      <alignment horizontal="center" vertical="center" wrapText="1"/>
    </xf>
    <xf numFmtId="0" fontId="111" fillId="78" borderId="52" xfId="1037" applyFont="1" applyFill="1" applyBorder="1" applyAlignment="1">
      <alignment horizontal="center" vertical="center" wrapText="1"/>
    </xf>
    <xf numFmtId="0" fontId="111" fillId="78" borderId="57" xfId="1037" applyFont="1" applyFill="1" applyBorder="1" applyAlignment="1">
      <alignment horizontal="center" vertical="center" wrapText="1"/>
    </xf>
    <xf numFmtId="0" fontId="23" fillId="0" borderId="0" xfId="1037" applyFont="1" applyAlignment="1">
      <alignment vertical="center"/>
    </xf>
    <xf numFmtId="0" fontId="111" fillId="78" borderId="70" xfId="1037" applyFont="1" applyFill="1" applyBorder="1" applyAlignment="1">
      <alignment horizontal="center" vertical="center" wrapText="1"/>
    </xf>
    <xf numFmtId="0" fontId="111" fillId="78" borderId="71" xfId="1037" applyFont="1" applyFill="1" applyBorder="1" applyAlignment="1">
      <alignment horizontal="center" vertical="center" wrapText="1"/>
    </xf>
    <xf numFmtId="0" fontId="25" fillId="0" borderId="0" xfId="1037" applyFont="1" applyAlignment="1"/>
    <xf numFmtId="3" fontId="12" fillId="0" borderId="46" xfId="1037" applyNumberFormat="1" applyBorder="1" applyAlignment="1">
      <alignment horizontal="center" vertical="center"/>
    </xf>
    <xf numFmtId="3" fontId="12" fillId="0" borderId="0" xfId="1037" applyNumberFormat="1" applyAlignment="1">
      <alignment horizontal="center" vertical="center"/>
    </xf>
    <xf numFmtId="0" fontId="12" fillId="76" borderId="0" xfId="1037" applyFill="1" applyAlignment="1"/>
  </cellXfs>
  <cellStyles count="7797">
    <cellStyle name="0.0" xfId="157" xr:uid="{00000000-0005-0000-0000-000000000000}"/>
    <cellStyle name="0.00" xfId="158" xr:uid="{00000000-0005-0000-0000-000001000000}"/>
    <cellStyle name="20% - Accent1 2" xfId="17" xr:uid="{00000000-0005-0000-0000-000002000000}"/>
    <cellStyle name="20% - Accent1 2 10" xfId="4105" xr:uid="{258272A6-86B1-4406-8DBA-09796459707B}"/>
    <cellStyle name="20% - Accent1 2 2" xfId="159" xr:uid="{00000000-0005-0000-0000-000003000000}"/>
    <cellStyle name="20% - Accent1 2 2 2" xfId="160" xr:uid="{00000000-0005-0000-0000-000004000000}"/>
    <cellStyle name="20% - Accent1 2 2 2 2" xfId="585" xr:uid="{00000000-0005-0000-0000-000005000000}"/>
    <cellStyle name="20% - Accent1 2 2 2 2 2" xfId="2476" xr:uid="{00000000-0005-0000-0000-000006000000}"/>
    <cellStyle name="20% - Accent1 2 2 2 2 2 2" xfId="6214" xr:uid="{7FA53404-E5E5-4612-AB54-E5570169D44B}"/>
    <cellStyle name="20% - Accent1 2 2 2 2 3" xfId="2939" xr:uid="{00000000-0005-0000-0000-000007000000}"/>
    <cellStyle name="20% - Accent1 2 2 2 2 3 2" xfId="6672" xr:uid="{77F6B0A2-7E81-4B17-9DD8-AA229599BBE4}"/>
    <cellStyle name="20% - Accent1 2 2 2 2 4" xfId="2020" xr:uid="{00000000-0005-0000-0000-000008000000}"/>
    <cellStyle name="20% - Accent1 2 2 2 2 4 2" xfId="5760" xr:uid="{D569E9F0-E1E8-4EA5-A19D-B2394DAE05C4}"/>
    <cellStyle name="20% - Accent1 2 2 2 2 5" xfId="1323" xr:uid="{00000000-0005-0000-0000-000009000000}"/>
    <cellStyle name="20% - Accent1 2 2 2 2 5 2" xfId="5071" xr:uid="{1F0A2210-3C26-4C2D-AE3B-DA670B53CD95}"/>
    <cellStyle name="20% - Accent1 2 2 2 2 6" xfId="3681" xr:uid="{00000000-0005-0000-0000-00000A000000}"/>
    <cellStyle name="20% - Accent1 2 2 2 2 6 2" xfId="7379" xr:uid="{3F40C463-642E-467A-8703-E341C3677935}"/>
    <cellStyle name="20% - Accent1 2 2 2 2 7" xfId="4378" xr:uid="{680CAB42-A50F-44FC-9EBA-0629C50BA846}"/>
    <cellStyle name="20% - Accent1 2 2 2 3" xfId="828" xr:uid="{00000000-0005-0000-0000-00000B000000}"/>
    <cellStyle name="20% - Accent1 2 2 2 3 2" xfId="3173" xr:uid="{00000000-0005-0000-0000-00000C000000}"/>
    <cellStyle name="20% - Accent1 2 2 2 3 2 2" xfId="6903" xr:uid="{311806D8-A502-4CBF-8C3B-01A7D0DFDC04}"/>
    <cellStyle name="20% - Accent1 2 2 2 3 3" xfId="2248" xr:uid="{00000000-0005-0000-0000-00000D000000}"/>
    <cellStyle name="20% - Accent1 2 2 2 3 3 2" xfId="5987" xr:uid="{6DE01276-2CDC-4B66-8D39-B1A82A8825E0}"/>
    <cellStyle name="20% - Accent1 2 2 2 3 4" xfId="1555" xr:uid="{00000000-0005-0000-0000-00000E000000}"/>
    <cellStyle name="20% - Accent1 2 2 2 3 4 2" xfId="5302" xr:uid="{4623144F-9AEC-4C61-B359-EBBB0DD697EE}"/>
    <cellStyle name="20% - Accent1 2 2 2 3 5" xfId="3912" xr:uid="{00000000-0005-0000-0000-00000F000000}"/>
    <cellStyle name="20% - Accent1 2 2 2 3 5 2" xfId="7610" xr:uid="{E41F626B-4230-4326-A7BC-18F956015994}"/>
    <cellStyle name="20% - Accent1 2 2 2 3 6" xfId="4609" xr:uid="{6E57F703-2112-41C1-BD25-AFD96CB3C094}"/>
    <cellStyle name="20% - Accent1 2 2 2 4" xfId="2704" xr:uid="{00000000-0005-0000-0000-000010000000}"/>
    <cellStyle name="20% - Accent1 2 2 2 4 2" xfId="6441" xr:uid="{5CF0C91E-10B3-406D-B907-A121D517F59A}"/>
    <cellStyle name="20% - Accent1 2 2 2 5" xfId="1790" xr:uid="{00000000-0005-0000-0000-000011000000}"/>
    <cellStyle name="20% - Accent1 2 2 2 5 2" xfId="5533" xr:uid="{4359383A-E721-432E-8187-A2E26D904940}"/>
    <cellStyle name="20% - Accent1 2 2 2 6" xfId="1089" xr:uid="{00000000-0005-0000-0000-000012000000}"/>
    <cellStyle name="20% - Accent1 2 2 2 6 2" xfId="4840" xr:uid="{9AAF2907-3434-42A3-9218-2F1153D972FA}"/>
    <cellStyle name="20% - Accent1 2 2 2 7" xfId="3450" xr:uid="{00000000-0005-0000-0000-000013000000}"/>
    <cellStyle name="20% - Accent1 2 2 2 7 2" xfId="7148" xr:uid="{E74F4287-D935-4B75-BFFE-49F0104203CF}"/>
    <cellStyle name="20% - Accent1 2 2 2 8" xfId="4147" xr:uid="{6AD89C37-6353-4A81-B070-399F9F0A0C76}"/>
    <cellStyle name="20% - Accent1 2 2 3" xfId="584" xr:uid="{00000000-0005-0000-0000-000014000000}"/>
    <cellStyle name="20% - Accent1 2 2 3 2" xfId="2475" xr:uid="{00000000-0005-0000-0000-000015000000}"/>
    <cellStyle name="20% - Accent1 2 2 3 2 2" xfId="6213" xr:uid="{4CECAE9F-CEFD-4FC9-B1C9-72F9993DDEE1}"/>
    <cellStyle name="20% - Accent1 2 2 3 3" xfId="2938" xr:uid="{00000000-0005-0000-0000-000016000000}"/>
    <cellStyle name="20% - Accent1 2 2 3 3 2" xfId="6671" xr:uid="{1B2D905A-3C62-402D-81F1-75354EBAF243}"/>
    <cellStyle name="20% - Accent1 2 2 3 4" xfId="2019" xr:uid="{00000000-0005-0000-0000-000017000000}"/>
    <cellStyle name="20% - Accent1 2 2 3 4 2" xfId="5759" xr:uid="{3B2DB1F3-D2E5-4884-93EE-398A9107074B}"/>
    <cellStyle name="20% - Accent1 2 2 3 5" xfId="1322" xr:uid="{00000000-0005-0000-0000-000018000000}"/>
    <cellStyle name="20% - Accent1 2 2 3 5 2" xfId="5070" xr:uid="{E227B103-C21B-4FF4-A496-8491DA30C2BA}"/>
    <cellStyle name="20% - Accent1 2 2 3 6" xfId="3680" xr:uid="{00000000-0005-0000-0000-000019000000}"/>
    <cellStyle name="20% - Accent1 2 2 3 6 2" xfId="7378" xr:uid="{26E6475D-C493-48AC-B1BB-CDE3982CEE42}"/>
    <cellStyle name="20% - Accent1 2 2 3 7" xfId="4377" xr:uid="{F6EB5195-00AD-4318-AB1C-502D86BB8887}"/>
    <cellStyle name="20% - Accent1 2 2 4" xfId="827" xr:uid="{00000000-0005-0000-0000-00001A000000}"/>
    <cellStyle name="20% - Accent1 2 2 4 2" xfId="3172" xr:uid="{00000000-0005-0000-0000-00001B000000}"/>
    <cellStyle name="20% - Accent1 2 2 4 2 2" xfId="6902" xr:uid="{24C48A84-B698-4B70-91A5-43637C0130A2}"/>
    <cellStyle name="20% - Accent1 2 2 4 3" xfId="2247" xr:uid="{00000000-0005-0000-0000-00001C000000}"/>
    <cellStyle name="20% - Accent1 2 2 4 3 2" xfId="5986" xr:uid="{BF788753-5872-4110-8F51-9D6AF512DE15}"/>
    <cellStyle name="20% - Accent1 2 2 4 4" xfId="1554" xr:uid="{00000000-0005-0000-0000-00001D000000}"/>
    <cellStyle name="20% - Accent1 2 2 4 4 2" xfId="5301" xr:uid="{F9F76235-25D3-4388-AC80-8D20FE8A5A43}"/>
    <cellStyle name="20% - Accent1 2 2 4 5" xfId="3911" xr:uid="{00000000-0005-0000-0000-00001E000000}"/>
    <cellStyle name="20% - Accent1 2 2 4 5 2" xfId="7609" xr:uid="{4F5D082D-7065-4760-9EA4-1CBE10A97657}"/>
    <cellStyle name="20% - Accent1 2 2 4 6" xfId="4608" xr:uid="{75B0FA15-2D10-4FC0-B720-FA8DA45F2E81}"/>
    <cellStyle name="20% - Accent1 2 2 5" xfId="2703" xr:uid="{00000000-0005-0000-0000-00001F000000}"/>
    <cellStyle name="20% - Accent1 2 2 5 2" xfId="6440" xr:uid="{6D3186BC-D771-4D52-919E-CF42114350D2}"/>
    <cellStyle name="20% - Accent1 2 2 6" xfId="1789" xr:uid="{00000000-0005-0000-0000-000020000000}"/>
    <cellStyle name="20% - Accent1 2 2 6 2" xfId="5532" xr:uid="{CC4D6BC5-74EB-4E8D-AE10-018839718613}"/>
    <cellStyle name="20% - Accent1 2 2 7" xfId="1088" xr:uid="{00000000-0005-0000-0000-000021000000}"/>
    <cellStyle name="20% - Accent1 2 2 7 2" xfId="4839" xr:uid="{EC07DFA3-CD5A-41CA-9916-900464607511}"/>
    <cellStyle name="20% - Accent1 2 2 8" xfId="3449" xr:uid="{00000000-0005-0000-0000-000022000000}"/>
    <cellStyle name="20% - Accent1 2 2 8 2" xfId="7147" xr:uid="{AF750652-4D9A-4401-8AF4-1F9059C23C77}"/>
    <cellStyle name="20% - Accent1 2 2 9" xfId="4146" xr:uid="{A7BCF65E-2CD3-4DDA-915C-E1B375F07758}"/>
    <cellStyle name="20% - Accent1 2 3" xfId="161" xr:uid="{00000000-0005-0000-0000-000023000000}"/>
    <cellStyle name="20% - Accent1 2 3 2" xfId="586" xr:uid="{00000000-0005-0000-0000-000024000000}"/>
    <cellStyle name="20% - Accent1 2 3 2 2" xfId="2477" xr:uid="{00000000-0005-0000-0000-000025000000}"/>
    <cellStyle name="20% - Accent1 2 3 2 2 2" xfId="6215" xr:uid="{DC6C665E-E020-4C6D-A87F-09CC45A91A2A}"/>
    <cellStyle name="20% - Accent1 2 3 2 3" xfId="2940" xr:uid="{00000000-0005-0000-0000-000026000000}"/>
    <cellStyle name="20% - Accent1 2 3 2 3 2" xfId="6673" xr:uid="{D7EE09EB-1AED-4C0A-9263-BA2A72DC1B0C}"/>
    <cellStyle name="20% - Accent1 2 3 2 4" xfId="2021" xr:uid="{00000000-0005-0000-0000-000027000000}"/>
    <cellStyle name="20% - Accent1 2 3 2 4 2" xfId="5761" xr:uid="{A53E083C-9E79-45BF-B4F1-0536189276A7}"/>
    <cellStyle name="20% - Accent1 2 3 2 5" xfId="1324" xr:uid="{00000000-0005-0000-0000-000028000000}"/>
    <cellStyle name="20% - Accent1 2 3 2 5 2" xfId="5072" xr:uid="{3B234BDF-A6C9-470E-8DBF-7AB94104FFFE}"/>
    <cellStyle name="20% - Accent1 2 3 2 6" xfId="3682" xr:uid="{00000000-0005-0000-0000-000029000000}"/>
    <cellStyle name="20% - Accent1 2 3 2 6 2" xfId="7380" xr:uid="{4621EEF1-8E13-4B9C-9854-9AC3CC424AE3}"/>
    <cellStyle name="20% - Accent1 2 3 2 7" xfId="4379" xr:uid="{5C951BBC-4BBD-43E2-AE90-9DC753CC7637}"/>
    <cellStyle name="20% - Accent1 2 3 3" xfId="829" xr:uid="{00000000-0005-0000-0000-00002A000000}"/>
    <cellStyle name="20% - Accent1 2 3 3 2" xfId="3174" xr:uid="{00000000-0005-0000-0000-00002B000000}"/>
    <cellStyle name="20% - Accent1 2 3 3 2 2" xfId="6904" xr:uid="{1E16D985-A155-40CB-85F6-A08D49C8C34C}"/>
    <cellStyle name="20% - Accent1 2 3 3 3" xfId="2249" xr:uid="{00000000-0005-0000-0000-00002C000000}"/>
    <cellStyle name="20% - Accent1 2 3 3 3 2" xfId="5988" xr:uid="{53B3BB77-81AC-43E3-936A-168BBCB87341}"/>
    <cellStyle name="20% - Accent1 2 3 3 4" xfId="1556" xr:uid="{00000000-0005-0000-0000-00002D000000}"/>
    <cellStyle name="20% - Accent1 2 3 3 4 2" xfId="5303" xr:uid="{3860E990-086E-49CB-94BF-F40C92FBB3D7}"/>
    <cellStyle name="20% - Accent1 2 3 3 5" xfId="3913" xr:uid="{00000000-0005-0000-0000-00002E000000}"/>
    <cellStyle name="20% - Accent1 2 3 3 5 2" xfId="7611" xr:uid="{E6B7497E-A270-4D0B-BFEE-B9D4B112DD63}"/>
    <cellStyle name="20% - Accent1 2 3 3 6" xfId="4610" xr:uid="{30432B6E-D4B9-4DB8-9D72-44C042ABC17D}"/>
    <cellStyle name="20% - Accent1 2 3 4" xfId="2705" xr:uid="{00000000-0005-0000-0000-00002F000000}"/>
    <cellStyle name="20% - Accent1 2 3 4 2" xfId="6442" xr:uid="{7EFB843D-4BCE-454F-8FD4-C6B9687FB8CF}"/>
    <cellStyle name="20% - Accent1 2 3 5" xfId="1791" xr:uid="{00000000-0005-0000-0000-000030000000}"/>
    <cellStyle name="20% - Accent1 2 3 5 2" xfId="5534" xr:uid="{36F8AD14-416C-40BF-A4C5-11DF9A0ED2DF}"/>
    <cellStyle name="20% - Accent1 2 3 6" xfId="1090" xr:uid="{00000000-0005-0000-0000-000031000000}"/>
    <cellStyle name="20% - Accent1 2 3 6 2" xfId="4841" xr:uid="{78D6463D-544B-47C2-B8F8-3D474495886A}"/>
    <cellStyle name="20% - Accent1 2 3 7" xfId="3451" xr:uid="{00000000-0005-0000-0000-000032000000}"/>
    <cellStyle name="20% - Accent1 2 3 7 2" xfId="7149" xr:uid="{A0AFADC3-08DD-446B-98C7-E91FB7EC1BEE}"/>
    <cellStyle name="20% - Accent1 2 3 8" xfId="4148" xr:uid="{A53B76D5-6346-4D7B-9742-16E0A3B7E450}"/>
    <cellStyle name="20% - Accent1 2 4" xfId="543" xr:uid="{00000000-0005-0000-0000-000033000000}"/>
    <cellStyle name="20% - Accent1 2 4 2" xfId="2434" xr:uid="{00000000-0005-0000-0000-000034000000}"/>
    <cellStyle name="20% - Accent1 2 4 2 2" xfId="6172" xr:uid="{098BB81D-A540-4DC1-BAD4-C93758685506}"/>
    <cellStyle name="20% - Accent1 2 4 3" xfId="2897" xr:uid="{00000000-0005-0000-0000-000035000000}"/>
    <cellStyle name="20% - Accent1 2 4 3 2" xfId="6630" xr:uid="{B8327D24-A5DD-48E1-BF95-B9D1F576BE8B}"/>
    <cellStyle name="20% - Accent1 2 4 4" xfId="1978" xr:uid="{00000000-0005-0000-0000-000036000000}"/>
    <cellStyle name="20% - Accent1 2 4 4 2" xfId="5718" xr:uid="{ADB5C01E-7D90-4486-9FAE-0321CF34AD43}"/>
    <cellStyle name="20% - Accent1 2 4 5" xfId="1281" xr:uid="{00000000-0005-0000-0000-000037000000}"/>
    <cellStyle name="20% - Accent1 2 4 5 2" xfId="5029" xr:uid="{64011E29-1BBC-4662-8F5A-C8F7D7EECC08}"/>
    <cellStyle name="20% - Accent1 2 4 6" xfId="3639" xr:uid="{00000000-0005-0000-0000-000038000000}"/>
    <cellStyle name="20% - Accent1 2 4 6 2" xfId="7337" xr:uid="{35B17475-9D86-4A74-B370-2FAD87900340}"/>
    <cellStyle name="20% - Accent1 2 4 7" xfId="4336" xr:uid="{008E76BE-432D-490C-9034-6B790A7AD939}"/>
    <cellStyle name="20% - Accent1 2 5" xfId="783" xr:uid="{00000000-0005-0000-0000-000039000000}"/>
    <cellStyle name="20% - Accent1 2 5 2" xfId="3128" xr:uid="{00000000-0005-0000-0000-00003A000000}"/>
    <cellStyle name="20% - Accent1 2 5 2 2" xfId="6861" xr:uid="{DFB449B6-8D1F-48A5-B5CF-56483822B024}"/>
    <cellStyle name="20% - Accent1 2 5 3" xfId="2205" xr:uid="{00000000-0005-0000-0000-00003B000000}"/>
    <cellStyle name="20% - Accent1 2 5 3 2" xfId="5945" xr:uid="{EFE87A36-026B-44CC-94BB-D186CCFB257F}"/>
    <cellStyle name="20% - Accent1 2 5 4" xfId="1512" xr:uid="{00000000-0005-0000-0000-00003C000000}"/>
    <cellStyle name="20% - Accent1 2 5 4 2" xfId="5260" xr:uid="{0F17FCEE-592F-43BD-8680-2157C787DD88}"/>
    <cellStyle name="20% - Accent1 2 5 5" xfId="3870" xr:uid="{00000000-0005-0000-0000-00003D000000}"/>
    <cellStyle name="20% - Accent1 2 5 5 2" xfId="7568" xr:uid="{52239510-D487-4091-831C-7D06B86CC6E0}"/>
    <cellStyle name="20% - Accent1 2 5 6" xfId="4567" xr:uid="{16317D53-559A-4263-B3D3-EEC6E30B3858}"/>
    <cellStyle name="20% - Accent1 2 6" xfId="2661" xr:uid="{00000000-0005-0000-0000-00003E000000}"/>
    <cellStyle name="20% - Accent1 2 6 2" xfId="6399" xr:uid="{5C50C023-EE5C-4129-A635-63D7F1BCCF24}"/>
    <cellStyle name="20% - Accent1 2 7" xfId="1747" xr:uid="{00000000-0005-0000-0000-00003F000000}"/>
    <cellStyle name="20% - Accent1 2 7 2" xfId="5491" xr:uid="{A9CB5F31-32E2-480E-9E00-487C9743291B}"/>
    <cellStyle name="20% - Accent1 2 8" xfId="1046" xr:uid="{00000000-0005-0000-0000-000040000000}"/>
    <cellStyle name="20% - Accent1 2 8 2" xfId="4798" xr:uid="{2ED9A16D-B74E-42C0-8AC1-4B48277530A6}"/>
    <cellStyle name="20% - Accent1 2 9" xfId="3408" xr:uid="{00000000-0005-0000-0000-000041000000}"/>
    <cellStyle name="20% - Accent1 2 9 2" xfId="7106" xr:uid="{9DF1EC4B-B56D-40C8-8F19-4681C83B0D0F}"/>
    <cellStyle name="20% - Accent1 3" xfId="16" xr:uid="{00000000-0005-0000-0000-000042000000}"/>
    <cellStyle name="20% - Accent1 3 2" xfId="162" xr:uid="{00000000-0005-0000-0000-000043000000}"/>
    <cellStyle name="20% - Accent1 3 2 2" xfId="587" xr:uid="{00000000-0005-0000-0000-000044000000}"/>
    <cellStyle name="20% - Accent1 3 2 2 2" xfId="2478" xr:uid="{00000000-0005-0000-0000-000045000000}"/>
    <cellStyle name="20% - Accent1 3 2 2 2 2" xfId="6216" xr:uid="{101139FE-346C-4E8A-B58E-290E8597184B}"/>
    <cellStyle name="20% - Accent1 3 2 2 3" xfId="2941" xr:uid="{00000000-0005-0000-0000-000046000000}"/>
    <cellStyle name="20% - Accent1 3 2 2 3 2" xfId="6674" xr:uid="{282FC24A-9278-43EA-B775-8C8E2E61A664}"/>
    <cellStyle name="20% - Accent1 3 2 2 4" xfId="2022" xr:uid="{00000000-0005-0000-0000-000047000000}"/>
    <cellStyle name="20% - Accent1 3 2 2 4 2" xfId="5762" xr:uid="{A2B0013D-A72B-4274-854B-08DE92B3EF2F}"/>
    <cellStyle name="20% - Accent1 3 2 2 5" xfId="1325" xr:uid="{00000000-0005-0000-0000-000048000000}"/>
    <cellStyle name="20% - Accent1 3 2 2 5 2" xfId="5073" xr:uid="{7575F7BB-75A6-439B-B0DD-62CA75566901}"/>
    <cellStyle name="20% - Accent1 3 2 2 6" xfId="3683" xr:uid="{00000000-0005-0000-0000-000049000000}"/>
    <cellStyle name="20% - Accent1 3 2 2 6 2" xfId="7381" xr:uid="{564F03BA-D9D4-4CC6-BBAB-F50E2C04BDE4}"/>
    <cellStyle name="20% - Accent1 3 2 2 7" xfId="4380" xr:uid="{A26CCE06-4E16-4351-8747-54443A253195}"/>
    <cellStyle name="20% - Accent1 3 2 3" xfId="830" xr:uid="{00000000-0005-0000-0000-00004A000000}"/>
    <cellStyle name="20% - Accent1 3 2 3 2" xfId="3175" xr:uid="{00000000-0005-0000-0000-00004B000000}"/>
    <cellStyle name="20% - Accent1 3 2 3 2 2" xfId="6905" xr:uid="{7C1B365D-3DC3-4758-833D-8D0EA3A99BB7}"/>
    <cellStyle name="20% - Accent1 3 2 3 3" xfId="2250" xr:uid="{00000000-0005-0000-0000-00004C000000}"/>
    <cellStyle name="20% - Accent1 3 2 3 3 2" xfId="5989" xr:uid="{EF4D3A98-8806-424A-94D9-0C80E0C80BDF}"/>
    <cellStyle name="20% - Accent1 3 2 3 4" xfId="1557" xr:uid="{00000000-0005-0000-0000-00004D000000}"/>
    <cellStyle name="20% - Accent1 3 2 3 4 2" xfId="5304" xr:uid="{C149D14C-0EE9-40DA-AC4A-778E2CD1835F}"/>
    <cellStyle name="20% - Accent1 3 2 3 5" xfId="3914" xr:uid="{00000000-0005-0000-0000-00004E000000}"/>
    <cellStyle name="20% - Accent1 3 2 3 5 2" xfId="7612" xr:uid="{9B11CDF3-7CF3-4DB7-83DB-D30AEB48EC02}"/>
    <cellStyle name="20% - Accent1 3 2 3 6" xfId="4611" xr:uid="{7445AD5D-AE28-4693-A149-E36AB159E4C3}"/>
    <cellStyle name="20% - Accent1 3 2 4" xfId="2706" xr:uid="{00000000-0005-0000-0000-00004F000000}"/>
    <cellStyle name="20% - Accent1 3 2 4 2" xfId="6443" xr:uid="{3E8151BD-A0A9-43E0-AD3E-7D12D8D5C317}"/>
    <cellStyle name="20% - Accent1 3 2 5" xfId="1792" xr:uid="{00000000-0005-0000-0000-000050000000}"/>
    <cellStyle name="20% - Accent1 3 2 5 2" xfId="5535" xr:uid="{DDE7A74A-F50B-45F1-9632-C1F54F2E3863}"/>
    <cellStyle name="20% - Accent1 3 2 6" xfId="1091" xr:uid="{00000000-0005-0000-0000-000051000000}"/>
    <cellStyle name="20% - Accent1 3 2 6 2" xfId="4842" xr:uid="{F92123A1-52AD-4268-B24C-D13EAA38B0BE}"/>
    <cellStyle name="20% - Accent1 3 2 7" xfId="3452" xr:uid="{00000000-0005-0000-0000-000052000000}"/>
    <cellStyle name="20% - Accent1 3 2 7 2" xfId="7150" xr:uid="{9CDBCF19-E747-4092-8E25-FEF6892331D3}"/>
    <cellStyle name="20% - Accent1 3 2 8" xfId="4149" xr:uid="{4DA72997-298C-485F-9CC8-0EF4B0573B66}"/>
    <cellStyle name="20% - Accent1 3 3" xfId="542" xr:uid="{00000000-0005-0000-0000-000053000000}"/>
    <cellStyle name="20% - Accent1 3 3 2" xfId="2433" xr:uid="{00000000-0005-0000-0000-000054000000}"/>
    <cellStyle name="20% - Accent1 3 3 2 2" xfId="6171" xr:uid="{8AF141C5-5A79-4825-AAF3-3F754D6BCFAA}"/>
    <cellStyle name="20% - Accent1 3 3 3" xfId="2896" xr:uid="{00000000-0005-0000-0000-000055000000}"/>
    <cellStyle name="20% - Accent1 3 3 3 2" xfId="6629" xr:uid="{0D966ADC-FCF8-4002-BC9B-3963C820CB3D}"/>
    <cellStyle name="20% - Accent1 3 3 4" xfId="1977" xr:uid="{00000000-0005-0000-0000-000056000000}"/>
    <cellStyle name="20% - Accent1 3 3 4 2" xfId="5717" xr:uid="{4AE9ABB9-30D8-46CC-A345-D3D824DBE69A}"/>
    <cellStyle name="20% - Accent1 3 3 5" xfId="1280" xr:uid="{00000000-0005-0000-0000-000057000000}"/>
    <cellStyle name="20% - Accent1 3 3 5 2" xfId="5028" xr:uid="{9F6B607B-7AE2-4A43-823A-E8190397F46C}"/>
    <cellStyle name="20% - Accent1 3 3 6" xfId="3638" xr:uid="{00000000-0005-0000-0000-000058000000}"/>
    <cellStyle name="20% - Accent1 3 3 6 2" xfId="7336" xr:uid="{CB0F295A-D5BA-43A8-9E50-97BFBFF658ED}"/>
    <cellStyle name="20% - Accent1 3 3 7" xfId="4335" xr:uid="{D4AE1181-18BF-43EB-80BB-08A940AF7D54}"/>
    <cellStyle name="20% - Accent1 3 4" xfId="782" xr:uid="{00000000-0005-0000-0000-000059000000}"/>
    <cellStyle name="20% - Accent1 3 4 2" xfId="3127" xr:uid="{00000000-0005-0000-0000-00005A000000}"/>
    <cellStyle name="20% - Accent1 3 4 2 2" xfId="6860" xr:uid="{CA785B4C-E665-48CE-9933-4C25694AAFB4}"/>
    <cellStyle name="20% - Accent1 3 4 3" xfId="2204" xr:uid="{00000000-0005-0000-0000-00005B000000}"/>
    <cellStyle name="20% - Accent1 3 4 3 2" xfId="5944" xr:uid="{A284A082-C896-4C96-8A73-891DD137B73C}"/>
    <cellStyle name="20% - Accent1 3 4 4" xfId="1511" xr:uid="{00000000-0005-0000-0000-00005C000000}"/>
    <cellStyle name="20% - Accent1 3 4 4 2" xfId="5259" xr:uid="{E10E0A2F-18F8-439A-9048-91CFD16F0298}"/>
    <cellStyle name="20% - Accent1 3 4 5" xfId="3869" xr:uid="{00000000-0005-0000-0000-00005D000000}"/>
    <cellStyle name="20% - Accent1 3 4 5 2" xfId="7567" xr:uid="{FB387518-F2F8-47A5-B1A4-5F5DDBE66040}"/>
    <cellStyle name="20% - Accent1 3 4 6" xfId="4566" xr:uid="{7EDB18B2-CA5C-4EBD-9C15-F89D8290E50E}"/>
    <cellStyle name="20% - Accent1 3 5" xfId="2660" xr:uid="{00000000-0005-0000-0000-00005E000000}"/>
    <cellStyle name="20% - Accent1 3 5 2" xfId="6398" xr:uid="{00C725E3-B9A2-4451-8813-CBF366E39634}"/>
    <cellStyle name="20% - Accent1 3 6" xfId="1746" xr:uid="{00000000-0005-0000-0000-00005F000000}"/>
    <cellStyle name="20% - Accent1 3 6 2" xfId="5490" xr:uid="{F264B8D9-8A1F-437E-8900-ADA67DE24F56}"/>
    <cellStyle name="20% - Accent1 3 7" xfId="1045" xr:uid="{00000000-0005-0000-0000-000060000000}"/>
    <cellStyle name="20% - Accent1 3 7 2" xfId="4797" xr:uid="{291FD2A8-F97E-4929-A9D6-614F0BD2CA8F}"/>
    <cellStyle name="20% - Accent1 3 8" xfId="3407" xr:uid="{00000000-0005-0000-0000-000061000000}"/>
    <cellStyle name="20% - Accent1 3 8 2" xfId="7105" xr:uid="{E7639D13-22DA-4B8B-8755-F897696BA8AA}"/>
    <cellStyle name="20% - Accent1 3 9" xfId="4104" xr:uid="{2E09B051-46E6-4DA6-AA63-EB35C876D698}"/>
    <cellStyle name="20% - Accent1 4" xfId="163" xr:uid="{00000000-0005-0000-0000-000062000000}"/>
    <cellStyle name="20% - Accent1 4 2" xfId="164" xr:uid="{00000000-0005-0000-0000-000063000000}"/>
    <cellStyle name="20% - Accent1 4 2 2" xfId="589" xr:uid="{00000000-0005-0000-0000-000064000000}"/>
    <cellStyle name="20% - Accent1 4 2 2 2" xfId="2480" xr:uid="{00000000-0005-0000-0000-000065000000}"/>
    <cellStyle name="20% - Accent1 4 2 2 2 2" xfId="6218" xr:uid="{BF9D7ADE-67F4-4C50-8B43-204AE7FEF38B}"/>
    <cellStyle name="20% - Accent1 4 2 2 3" xfId="2943" xr:uid="{00000000-0005-0000-0000-000066000000}"/>
    <cellStyle name="20% - Accent1 4 2 2 3 2" xfId="6676" xr:uid="{AE154BD8-DCC3-4B79-BF6C-277B08BFE6A0}"/>
    <cellStyle name="20% - Accent1 4 2 2 4" xfId="2024" xr:uid="{00000000-0005-0000-0000-000067000000}"/>
    <cellStyle name="20% - Accent1 4 2 2 4 2" xfId="5764" xr:uid="{C3127209-4033-489F-B19A-E59F8990677A}"/>
    <cellStyle name="20% - Accent1 4 2 2 5" xfId="1327" xr:uid="{00000000-0005-0000-0000-000068000000}"/>
    <cellStyle name="20% - Accent1 4 2 2 5 2" xfId="5075" xr:uid="{BE5638EB-1609-48CE-8ABE-F92E5B5E4125}"/>
    <cellStyle name="20% - Accent1 4 2 2 6" xfId="3685" xr:uid="{00000000-0005-0000-0000-000069000000}"/>
    <cellStyle name="20% - Accent1 4 2 2 6 2" xfId="7383" xr:uid="{FD80D9FE-EEF7-4AD6-AFB6-F3FA06962A7B}"/>
    <cellStyle name="20% - Accent1 4 2 2 7" xfId="4382" xr:uid="{87578056-D1FB-4025-9AA4-46591A81655A}"/>
    <cellStyle name="20% - Accent1 4 2 3" xfId="832" xr:uid="{00000000-0005-0000-0000-00006A000000}"/>
    <cellStyle name="20% - Accent1 4 2 3 2" xfId="3177" xr:uid="{00000000-0005-0000-0000-00006B000000}"/>
    <cellStyle name="20% - Accent1 4 2 3 2 2" xfId="6907" xr:uid="{BB7E4094-D979-47E1-BDF9-B3DC9CE37DCB}"/>
    <cellStyle name="20% - Accent1 4 2 3 3" xfId="2252" xr:uid="{00000000-0005-0000-0000-00006C000000}"/>
    <cellStyle name="20% - Accent1 4 2 3 3 2" xfId="5991" xr:uid="{1E9A8BB4-741D-4461-B5FB-EF3F28D0EA62}"/>
    <cellStyle name="20% - Accent1 4 2 3 4" xfId="1559" xr:uid="{00000000-0005-0000-0000-00006D000000}"/>
    <cellStyle name="20% - Accent1 4 2 3 4 2" xfId="5306" xr:uid="{3E3C5985-C585-4798-91B0-7727030F45F9}"/>
    <cellStyle name="20% - Accent1 4 2 3 5" xfId="3916" xr:uid="{00000000-0005-0000-0000-00006E000000}"/>
    <cellStyle name="20% - Accent1 4 2 3 5 2" xfId="7614" xr:uid="{8E2FFA47-F3E5-46EA-986C-078D2D8DCBCB}"/>
    <cellStyle name="20% - Accent1 4 2 3 6" xfId="4613" xr:uid="{337EF355-9DA0-44CF-A6F4-0745FAE1545C}"/>
    <cellStyle name="20% - Accent1 4 2 4" xfId="2708" xr:uid="{00000000-0005-0000-0000-00006F000000}"/>
    <cellStyle name="20% - Accent1 4 2 4 2" xfId="6445" xr:uid="{C65E5F5F-6D7D-463B-BC44-EE805875E076}"/>
    <cellStyle name="20% - Accent1 4 2 5" xfId="1794" xr:uid="{00000000-0005-0000-0000-000070000000}"/>
    <cellStyle name="20% - Accent1 4 2 5 2" xfId="5537" xr:uid="{73D3EEF8-EB28-4499-A662-41E84510DA48}"/>
    <cellStyle name="20% - Accent1 4 2 6" xfId="1093" xr:uid="{00000000-0005-0000-0000-000071000000}"/>
    <cellStyle name="20% - Accent1 4 2 6 2" xfId="4844" xr:uid="{6BAD7DCF-4656-4A17-8A32-DE6BFED46003}"/>
    <cellStyle name="20% - Accent1 4 2 7" xfId="3454" xr:uid="{00000000-0005-0000-0000-000072000000}"/>
    <cellStyle name="20% - Accent1 4 2 7 2" xfId="7152" xr:uid="{DFED4FC5-CE60-4909-B643-E868D4836864}"/>
    <cellStyle name="20% - Accent1 4 2 8" xfId="4151" xr:uid="{A2499C5C-B015-4003-BA9F-2143EB349254}"/>
    <cellStyle name="20% - Accent1 4 3" xfId="588" xr:uid="{00000000-0005-0000-0000-000073000000}"/>
    <cellStyle name="20% - Accent1 4 3 2" xfId="2479" xr:uid="{00000000-0005-0000-0000-000074000000}"/>
    <cellStyle name="20% - Accent1 4 3 2 2" xfId="6217" xr:uid="{300254EF-805C-4761-8922-6A67BE8F6410}"/>
    <cellStyle name="20% - Accent1 4 3 3" xfId="2942" xr:uid="{00000000-0005-0000-0000-000075000000}"/>
    <cellStyle name="20% - Accent1 4 3 3 2" xfId="6675" xr:uid="{35D9DB55-F0E3-4B56-810A-E2C160C720A0}"/>
    <cellStyle name="20% - Accent1 4 3 4" xfId="2023" xr:uid="{00000000-0005-0000-0000-000076000000}"/>
    <cellStyle name="20% - Accent1 4 3 4 2" xfId="5763" xr:uid="{3A737F7E-CAD3-42D4-941D-19197EBF189C}"/>
    <cellStyle name="20% - Accent1 4 3 5" xfId="1326" xr:uid="{00000000-0005-0000-0000-000077000000}"/>
    <cellStyle name="20% - Accent1 4 3 5 2" xfId="5074" xr:uid="{7F2B6DD8-9510-48E5-92BD-671FCA6DB1BF}"/>
    <cellStyle name="20% - Accent1 4 3 6" xfId="3684" xr:uid="{00000000-0005-0000-0000-000078000000}"/>
    <cellStyle name="20% - Accent1 4 3 6 2" xfId="7382" xr:uid="{83DA51B1-1B12-404B-B7CE-5C20008B8676}"/>
    <cellStyle name="20% - Accent1 4 3 7" xfId="4381" xr:uid="{4C5D22AE-62F0-45CD-9844-A637316EEEB0}"/>
    <cellStyle name="20% - Accent1 4 4" xfId="831" xr:uid="{00000000-0005-0000-0000-000079000000}"/>
    <cellStyle name="20% - Accent1 4 4 2" xfId="3176" xr:uid="{00000000-0005-0000-0000-00007A000000}"/>
    <cellStyle name="20% - Accent1 4 4 2 2" xfId="6906" xr:uid="{FCBE697E-C942-40F4-B392-E27ED3BDD4E6}"/>
    <cellStyle name="20% - Accent1 4 4 3" xfId="2251" xr:uid="{00000000-0005-0000-0000-00007B000000}"/>
    <cellStyle name="20% - Accent1 4 4 3 2" xfId="5990" xr:uid="{644D6C86-3FBE-45D4-849E-A75D6D7D9AD5}"/>
    <cellStyle name="20% - Accent1 4 4 4" xfId="1558" xr:uid="{00000000-0005-0000-0000-00007C000000}"/>
    <cellStyle name="20% - Accent1 4 4 4 2" xfId="5305" xr:uid="{F2057756-C5BE-47BC-9727-0517A00B8DF3}"/>
    <cellStyle name="20% - Accent1 4 4 5" xfId="3915" xr:uid="{00000000-0005-0000-0000-00007D000000}"/>
    <cellStyle name="20% - Accent1 4 4 5 2" xfId="7613" xr:uid="{0EB6B175-C561-47D5-B6B1-27B46DE55834}"/>
    <cellStyle name="20% - Accent1 4 4 6" xfId="4612" xr:uid="{67C96F31-96AF-43DE-BA48-D05913CE22F8}"/>
    <cellStyle name="20% - Accent1 4 5" xfId="2707" xr:uid="{00000000-0005-0000-0000-00007E000000}"/>
    <cellStyle name="20% - Accent1 4 5 2" xfId="6444" xr:uid="{2A34F61C-4E33-45EF-958C-D0801EA76571}"/>
    <cellStyle name="20% - Accent1 4 6" xfId="1793" xr:uid="{00000000-0005-0000-0000-00007F000000}"/>
    <cellStyle name="20% - Accent1 4 6 2" xfId="5536" xr:uid="{C5E4874A-66D6-4E9A-81B2-3C7FA41A0D10}"/>
    <cellStyle name="20% - Accent1 4 7" xfId="1092" xr:uid="{00000000-0005-0000-0000-000080000000}"/>
    <cellStyle name="20% - Accent1 4 7 2" xfId="4843" xr:uid="{931622DC-8576-47FA-A200-8CB97E0CCD06}"/>
    <cellStyle name="20% - Accent1 4 8" xfId="3453" xr:uid="{00000000-0005-0000-0000-000081000000}"/>
    <cellStyle name="20% - Accent1 4 8 2" xfId="7151" xr:uid="{D83822C0-8296-43D2-8B31-F340E1BC0850}"/>
    <cellStyle name="20% - Accent1 4 9" xfId="4150" xr:uid="{9C76D845-056B-4E9C-B5AA-9AFE6D6D5AA9}"/>
    <cellStyle name="20% - Accent2 2" xfId="19" xr:uid="{00000000-0005-0000-0000-000082000000}"/>
    <cellStyle name="20% - Accent2 2 10" xfId="4107" xr:uid="{C90AA18B-ADA8-45DC-8EAE-C68B73BA5DBF}"/>
    <cellStyle name="20% - Accent2 2 2" xfId="165" xr:uid="{00000000-0005-0000-0000-000083000000}"/>
    <cellStyle name="20% - Accent2 2 2 2" xfId="166" xr:uid="{00000000-0005-0000-0000-000084000000}"/>
    <cellStyle name="20% - Accent2 2 2 2 2" xfId="591" xr:uid="{00000000-0005-0000-0000-000085000000}"/>
    <cellStyle name="20% - Accent2 2 2 2 2 2" xfId="2482" xr:uid="{00000000-0005-0000-0000-000086000000}"/>
    <cellStyle name="20% - Accent2 2 2 2 2 2 2" xfId="6220" xr:uid="{2BA9A1F5-4389-46C3-A6FE-9A3A44A13A6A}"/>
    <cellStyle name="20% - Accent2 2 2 2 2 3" xfId="2945" xr:uid="{00000000-0005-0000-0000-000087000000}"/>
    <cellStyle name="20% - Accent2 2 2 2 2 3 2" xfId="6678" xr:uid="{5374DC20-B251-47BF-A6E4-7D6E4CF8EAEE}"/>
    <cellStyle name="20% - Accent2 2 2 2 2 4" xfId="2026" xr:uid="{00000000-0005-0000-0000-000088000000}"/>
    <cellStyle name="20% - Accent2 2 2 2 2 4 2" xfId="5766" xr:uid="{EF4C4651-C37D-42F6-BED6-A5CEEE8DFB40}"/>
    <cellStyle name="20% - Accent2 2 2 2 2 5" xfId="1329" xr:uid="{00000000-0005-0000-0000-000089000000}"/>
    <cellStyle name="20% - Accent2 2 2 2 2 5 2" xfId="5077" xr:uid="{9B7043C5-F90A-4D31-BF70-5D7E1485E1DD}"/>
    <cellStyle name="20% - Accent2 2 2 2 2 6" xfId="3687" xr:uid="{00000000-0005-0000-0000-00008A000000}"/>
    <cellStyle name="20% - Accent2 2 2 2 2 6 2" xfId="7385" xr:uid="{3D7F15C8-F952-4720-8EC0-F18CB3969B67}"/>
    <cellStyle name="20% - Accent2 2 2 2 2 7" xfId="4384" xr:uid="{50D41442-3F19-4BFE-9805-799608FD1644}"/>
    <cellStyle name="20% - Accent2 2 2 2 3" xfId="834" xr:uid="{00000000-0005-0000-0000-00008B000000}"/>
    <cellStyle name="20% - Accent2 2 2 2 3 2" xfId="3179" xr:uid="{00000000-0005-0000-0000-00008C000000}"/>
    <cellStyle name="20% - Accent2 2 2 2 3 2 2" xfId="6909" xr:uid="{F055BAB3-7063-46C0-93E5-4CFC66EDA4C6}"/>
    <cellStyle name="20% - Accent2 2 2 2 3 3" xfId="2254" xr:uid="{00000000-0005-0000-0000-00008D000000}"/>
    <cellStyle name="20% - Accent2 2 2 2 3 3 2" xfId="5993" xr:uid="{119F8A42-7F91-40A5-B45E-6467D6CA0F4E}"/>
    <cellStyle name="20% - Accent2 2 2 2 3 4" xfId="1561" xr:uid="{00000000-0005-0000-0000-00008E000000}"/>
    <cellStyle name="20% - Accent2 2 2 2 3 4 2" xfId="5308" xr:uid="{115469D0-E713-4D42-9D5E-EEBE309A1E8F}"/>
    <cellStyle name="20% - Accent2 2 2 2 3 5" xfId="3918" xr:uid="{00000000-0005-0000-0000-00008F000000}"/>
    <cellStyle name="20% - Accent2 2 2 2 3 5 2" xfId="7616" xr:uid="{1BF7A5E7-D103-421B-822A-A613D9EDC0B3}"/>
    <cellStyle name="20% - Accent2 2 2 2 3 6" xfId="4615" xr:uid="{7EAC143F-9C9B-4FBB-A1D5-D96F33A28000}"/>
    <cellStyle name="20% - Accent2 2 2 2 4" xfId="2710" xr:uid="{00000000-0005-0000-0000-000090000000}"/>
    <cellStyle name="20% - Accent2 2 2 2 4 2" xfId="6447" xr:uid="{E27FC5A7-2201-49E5-A833-5FB8C25508C3}"/>
    <cellStyle name="20% - Accent2 2 2 2 5" xfId="1796" xr:uid="{00000000-0005-0000-0000-000091000000}"/>
    <cellStyle name="20% - Accent2 2 2 2 5 2" xfId="5539" xr:uid="{ED5470F0-16F4-41CB-9AF2-8A37157E98A6}"/>
    <cellStyle name="20% - Accent2 2 2 2 6" xfId="1095" xr:uid="{00000000-0005-0000-0000-000092000000}"/>
    <cellStyle name="20% - Accent2 2 2 2 6 2" xfId="4846" xr:uid="{5CCB425D-CAFD-4C59-A6E6-20F997D07006}"/>
    <cellStyle name="20% - Accent2 2 2 2 7" xfId="3456" xr:uid="{00000000-0005-0000-0000-000093000000}"/>
    <cellStyle name="20% - Accent2 2 2 2 7 2" xfId="7154" xr:uid="{DD73F2D9-5A87-4BCF-99DB-7D511C7B919E}"/>
    <cellStyle name="20% - Accent2 2 2 2 8" xfId="4153" xr:uid="{F45A20ED-2F69-46C3-AD83-3E9FF96D302C}"/>
    <cellStyle name="20% - Accent2 2 2 3" xfId="590" xr:uid="{00000000-0005-0000-0000-000094000000}"/>
    <cellStyle name="20% - Accent2 2 2 3 2" xfId="2481" xr:uid="{00000000-0005-0000-0000-000095000000}"/>
    <cellStyle name="20% - Accent2 2 2 3 2 2" xfId="6219" xr:uid="{9190DEF3-9FDF-46A7-8CC4-9C7CB155846E}"/>
    <cellStyle name="20% - Accent2 2 2 3 3" xfId="2944" xr:uid="{00000000-0005-0000-0000-000096000000}"/>
    <cellStyle name="20% - Accent2 2 2 3 3 2" xfId="6677" xr:uid="{02B708D0-AA18-4E1D-8015-B9A30606EC75}"/>
    <cellStyle name="20% - Accent2 2 2 3 4" xfId="2025" xr:uid="{00000000-0005-0000-0000-000097000000}"/>
    <cellStyle name="20% - Accent2 2 2 3 4 2" xfId="5765" xr:uid="{A17036C8-652F-45C1-BAF5-FA474DC1FD1E}"/>
    <cellStyle name="20% - Accent2 2 2 3 5" xfId="1328" xr:uid="{00000000-0005-0000-0000-000098000000}"/>
    <cellStyle name="20% - Accent2 2 2 3 5 2" xfId="5076" xr:uid="{C5A56E0E-8EBE-4DA5-890D-7C2B2AC49FC2}"/>
    <cellStyle name="20% - Accent2 2 2 3 6" xfId="3686" xr:uid="{00000000-0005-0000-0000-000099000000}"/>
    <cellStyle name="20% - Accent2 2 2 3 6 2" xfId="7384" xr:uid="{CDD73577-886B-43F6-B70E-2944B6EB9B14}"/>
    <cellStyle name="20% - Accent2 2 2 3 7" xfId="4383" xr:uid="{9BFC8B47-CED5-456D-9F67-3E888598C9B9}"/>
    <cellStyle name="20% - Accent2 2 2 4" xfId="833" xr:uid="{00000000-0005-0000-0000-00009A000000}"/>
    <cellStyle name="20% - Accent2 2 2 4 2" xfId="3178" xr:uid="{00000000-0005-0000-0000-00009B000000}"/>
    <cellStyle name="20% - Accent2 2 2 4 2 2" xfId="6908" xr:uid="{D15FC4E4-0887-4239-9531-5C2799E06195}"/>
    <cellStyle name="20% - Accent2 2 2 4 3" xfId="2253" xr:uid="{00000000-0005-0000-0000-00009C000000}"/>
    <cellStyle name="20% - Accent2 2 2 4 3 2" xfId="5992" xr:uid="{9DCD943E-2621-4DD6-8591-1EE8FB3C0BF8}"/>
    <cellStyle name="20% - Accent2 2 2 4 4" xfId="1560" xr:uid="{00000000-0005-0000-0000-00009D000000}"/>
    <cellStyle name="20% - Accent2 2 2 4 4 2" xfId="5307" xr:uid="{26999263-29FB-4F34-947F-312B79EE0E89}"/>
    <cellStyle name="20% - Accent2 2 2 4 5" xfId="3917" xr:uid="{00000000-0005-0000-0000-00009E000000}"/>
    <cellStyle name="20% - Accent2 2 2 4 5 2" xfId="7615" xr:uid="{5E9C96EA-7EA7-4E8D-A65F-FD168D68A581}"/>
    <cellStyle name="20% - Accent2 2 2 4 6" xfId="4614" xr:uid="{F79147B0-7B23-425E-8AAD-B09F9AA7942B}"/>
    <cellStyle name="20% - Accent2 2 2 5" xfId="2709" xr:uid="{00000000-0005-0000-0000-00009F000000}"/>
    <cellStyle name="20% - Accent2 2 2 5 2" xfId="6446" xr:uid="{BB9471AB-F249-4F37-8C2D-763AF7F89917}"/>
    <cellStyle name="20% - Accent2 2 2 6" xfId="1795" xr:uid="{00000000-0005-0000-0000-0000A0000000}"/>
    <cellStyle name="20% - Accent2 2 2 6 2" xfId="5538" xr:uid="{C1EDECFB-81A6-49AD-BC15-163D55C79B11}"/>
    <cellStyle name="20% - Accent2 2 2 7" xfId="1094" xr:uid="{00000000-0005-0000-0000-0000A1000000}"/>
    <cellStyle name="20% - Accent2 2 2 7 2" xfId="4845" xr:uid="{7D53D208-425C-4B5A-A2E5-3AC46260F576}"/>
    <cellStyle name="20% - Accent2 2 2 8" xfId="3455" xr:uid="{00000000-0005-0000-0000-0000A2000000}"/>
    <cellStyle name="20% - Accent2 2 2 8 2" xfId="7153" xr:uid="{2B9A20ED-1C35-4937-99FB-06F9510F2C28}"/>
    <cellStyle name="20% - Accent2 2 2 9" xfId="4152" xr:uid="{A4015173-4FF2-4C76-B6C9-4EB0544DBED3}"/>
    <cellStyle name="20% - Accent2 2 3" xfId="167" xr:uid="{00000000-0005-0000-0000-0000A3000000}"/>
    <cellStyle name="20% - Accent2 2 3 2" xfId="592" xr:uid="{00000000-0005-0000-0000-0000A4000000}"/>
    <cellStyle name="20% - Accent2 2 3 2 2" xfId="2483" xr:uid="{00000000-0005-0000-0000-0000A5000000}"/>
    <cellStyle name="20% - Accent2 2 3 2 2 2" xfId="6221" xr:uid="{06CF40F1-80F5-48F1-BE85-51F248DE6DCC}"/>
    <cellStyle name="20% - Accent2 2 3 2 3" xfId="2946" xr:uid="{00000000-0005-0000-0000-0000A6000000}"/>
    <cellStyle name="20% - Accent2 2 3 2 3 2" xfId="6679" xr:uid="{3D44A1D1-3A9B-470A-A26B-95D187899C32}"/>
    <cellStyle name="20% - Accent2 2 3 2 4" xfId="2027" xr:uid="{00000000-0005-0000-0000-0000A7000000}"/>
    <cellStyle name="20% - Accent2 2 3 2 4 2" xfId="5767" xr:uid="{F955FB44-7A56-48A0-940B-7DDD8E3CAE38}"/>
    <cellStyle name="20% - Accent2 2 3 2 5" xfId="1330" xr:uid="{00000000-0005-0000-0000-0000A8000000}"/>
    <cellStyle name="20% - Accent2 2 3 2 5 2" xfId="5078" xr:uid="{FF8D73EC-E293-4361-9FA3-AA26447B0327}"/>
    <cellStyle name="20% - Accent2 2 3 2 6" xfId="3688" xr:uid="{00000000-0005-0000-0000-0000A9000000}"/>
    <cellStyle name="20% - Accent2 2 3 2 6 2" xfId="7386" xr:uid="{3515BA91-4D87-460D-865A-9FF2E1D980D8}"/>
    <cellStyle name="20% - Accent2 2 3 2 7" xfId="4385" xr:uid="{F7FFB327-F320-4E22-9991-7234D94F9384}"/>
    <cellStyle name="20% - Accent2 2 3 3" xfId="835" xr:uid="{00000000-0005-0000-0000-0000AA000000}"/>
    <cellStyle name="20% - Accent2 2 3 3 2" xfId="3180" xr:uid="{00000000-0005-0000-0000-0000AB000000}"/>
    <cellStyle name="20% - Accent2 2 3 3 2 2" xfId="6910" xr:uid="{47BFD452-EC8C-4BD4-9807-C2AFB71ADE6C}"/>
    <cellStyle name="20% - Accent2 2 3 3 3" xfId="2255" xr:uid="{00000000-0005-0000-0000-0000AC000000}"/>
    <cellStyle name="20% - Accent2 2 3 3 3 2" xfId="5994" xr:uid="{338D833F-7ED9-4523-BDE9-A03F812ADDAB}"/>
    <cellStyle name="20% - Accent2 2 3 3 4" xfId="1562" xr:uid="{00000000-0005-0000-0000-0000AD000000}"/>
    <cellStyle name="20% - Accent2 2 3 3 4 2" xfId="5309" xr:uid="{CF4C8E79-C103-47DB-9488-5CDC5E588A74}"/>
    <cellStyle name="20% - Accent2 2 3 3 5" xfId="3919" xr:uid="{00000000-0005-0000-0000-0000AE000000}"/>
    <cellStyle name="20% - Accent2 2 3 3 5 2" xfId="7617" xr:uid="{F50F94A5-7659-40C9-82B5-4BB4AF10F825}"/>
    <cellStyle name="20% - Accent2 2 3 3 6" xfId="4616" xr:uid="{8A2873EC-6D9B-45CF-83DC-923B88BB149C}"/>
    <cellStyle name="20% - Accent2 2 3 4" xfId="2711" xr:uid="{00000000-0005-0000-0000-0000AF000000}"/>
    <cellStyle name="20% - Accent2 2 3 4 2" xfId="6448" xr:uid="{F7E7DFF0-E209-45A1-8A21-A04F4942F3FB}"/>
    <cellStyle name="20% - Accent2 2 3 5" xfId="1797" xr:uid="{00000000-0005-0000-0000-0000B0000000}"/>
    <cellStyle name="20% - Accent2 2 3 5 2" xfId="5540" xr:uid="{72C7B2E4-A417-4407-A40A-999A7732B903}"/>
    <cellStyle name="20% - Accent2 2 3 6" xfId="1096" xr:uid="{00000000-0005-0000-0000-0000B1000000}"/>
    <cellStyle name="20% - Accent2 2 3 6 2" xfId="4847" xr:uid="{51EA5C6F-C351-4DD6-914B-E58D6525534E}"/>
    <cellStyle name="20% - Accent2 2 3 7" xfId="3457" xr:uid="{00000000-0005-0000-0000-0000B2000000}"/>
    <cellStyle name="20% - Accent2 2 3 7 2" xfId="7155" xr:uid="{559CB9C3-C2D2-4B28-8CD9-1C5821D9AB69}"/>
    <cellStyle name="20% - Accent2 2 3 8" xfId="4154" xr:uid="{81D9723E-F69B-47C0-A202-A976988A1D02}"/>
    <cellStyle name="20% - Accent2 2 4" xfId="545" xr:uid="{00000000-0005-0000-0000-0000B3000000}"/>
    <cellStyle name="20% - Accent2 2 4 2" xfId="2436" xr:uid="{00000000-0005-0000-0000-0000B4000000}"/>
    <cellStyle name="20% - Accent2 2 4 2 2" xfId="6174" xr:uid="{59A01707-C17F-4255-B54E-404B9F1556DB}"/>
    <cellStyle name="20% - Accent2 2 4 3" xfId="2899" xr:uid="{00000000-0005-0000-0000-0000B5000000}"/>
    <cellStyle name="20% - Accent2 2 4 3 2" xfId="6632" xr:uid="{C2959887-A1E7-475E-979F-E3D8F3D91751}"/>
    <cellStyle name="20% - Accent2 2 4 4" xfId="1980" xr:uid="{00000000-0005-0000-0000-0000B6000000}"/>
    <cellStyle name="20% - Accent2 2 4 4 2" xfId="5720" xr:uid="{09E6A3C4-BFE3-4160-8FF1-554E2C270F91}"/>
    <cellStyle name="20% - Accent2 2 4 5" xfId="1283" xr:uid="{00000000-0005-0000-0000-0000B7000000}"/>
    <cellStyle name="20% - Accent2 2 4 5 2" xfId="5031" xr:uid="{4D3183BF-5CD5-4D79-8C54-B3BB9C931EC8}"/>
    <cellStyle name="20% - Accent2 2 4 6" xfId="3641" xr:uid="{00000000-0005-0000-0000-0000B8000000}"/>
    <cellStyle name="20% - Accent2 2 4 6 2" xfId="7339" xr:uid="{654CCC89-0E61-40BE-9BDC-B8AF3FE990B2}"/>
    <cellStyle name="20% - Accent2 2 4 7" xfId="4338" xr:uid="{703328B2-0CEC-4195-B159-67BA31D30D50}"/>
    <cellStyle name="20% - Accent2 2 5" xfId="785" xr:uid="{00000000-0005-0000-0000-0000B9000000}"/>
    <cellStyle name="20% - Accent2 2 5 2" xfId="3130" xr:uid="{00000000-0005-0000-0000-0000BA000000}"/>
    <cellStyle name="20% - Accent2 2 5 2 2" xfId="6863" xr:uid="{0CB9F7C9-2D0B-49E6-B8BB-14CB0F26EA2B}"/>
    <cellStyle name="20% - Accent2 2 5 3" xfId="2207" xr:uid="{00000000-0005-0000-0000-0000BB000000}"/>
    <cellStyle name="20% - Accent2 2 5 3 2" xfId="5947" xr:uid="{93C0E0B4-9AC4-4B98-975C-021303ECD7C8}"/>
    <cellStyle name="20% - Accent2 2 5 4" xfId="1514" xr:uid="{00000000-0005-0000-0000-0000BC000000}"/>
    <cellStyle name="20% - Accent2 2 5 4 2" xfId="5262" xr:uid="{07DDFFB7-BAB4-4F31-848A-CD65D6234BFC}"/>
    <cellStyle name="20% - Accent2 2 5 5" xfId="3872" xr:uid="{00000000-0005-0000-0000-0000BD000000}"/>
    <cellStyle name="20% - Accent2 2 5 5 2" xfId="7570" xr:uid="{F127E49C-94B4-4909-BBD1-C4FFE91073C8}"/>
    <cellStyle name="20% - Accent2 2 5 6" xfId="4569" xr:uid="{AA8203F2-7D1E-4C1E-BC39-FA3285EB705B}"/>
    <cellStyle name="20% - Accent2 2 6" xfId="2663" xr:uid="{00000000-0005-0000-0000-0000BE000000}"/>
    <cellStyle name="20% - Accent2 2 6 2" xfId="6401" xr:uid="{788B06D5-F2F1-4260-973D-7B98063ED5BC}"/>
    <cellStyle name="20% - Accent2 2 7" xfId="1749" xr:uid="{00000000-0005-0000-0000-0000BF000000}"/>
    <cellStyle name="20% - Accent2 2 7 2" xfId="5493" xr:uid="{18B6F4C6-608A-4BBD-A301-FBC1688A2B5F}"/>
    <cellStyle name="20% - Accent2 2 8" xfId="1048" xr:uid="{00000000-0005-0000-0000-0000C0000000}"/>
    <cellStyle name="20% - Accent2 2 8 2" xfId="4800" xr:uid="{9D624A58-0FED-472B-99E4-3C291F73B8D1}"/>
    <cellStyle name="20% - Accent2 2 9" xfId="3410" xr:uid="{00000000-0005-0000-0000-0000C1000000}"/>
    <cellStyle name="20% - Accent2 2 9 2" xfId="7108" xr:uid="{5C5A7297-3931-44A4-B5C7-CC0477EA0F03}"/>
    <cellStyle name="20% - Accent2 3" xfId="18" xr:uid="{00000000-0005-0000-0000-0000C2000000}"/>
    <cellStyle name="20% - Accent2 3 2" xfId="168" xr:uid="{00000000-0005-0000-0000-0000C3000000}"/>
    <cellStyle name="20% - Accent2 3 2 2" xfId="593" xr:uid="{00000000-0005-0000-0000-0000C4000000}"/>
    <cellStyle name="20% - Accent2 3 2 2 2" xfId="2484" xr:uid="{00000000-0005-0000-0000-0000C5000000}"/>
    <cellStyle name="20% - Accent2 3 2 2 2 2" xfId="6222" xr:uid="{D2DAEF52-DA6A-4C6D-87D0-9905D7C6419C}"/>
    <cellStyle name="20% - Accent2 3 2 2 3" xfId="2947" xr:uid="{00000000-0005-0000-0000-0000C6000000}"/>
    <cellStyle name="20% - Accent2 3 2 2 3 2" xfId="6680" xr:uid="{DDE3A54E-53E6-4E28-B768-6EFC59E8484C}"/>
    <cellStyle name="20% - Accent2 3 2 2 4" xfId="2028" xr:uid="{00000000-0005-0000-0000-0000C7000000}"/>
    <cellStyle name="20% - Accent2 3 2 2 4 2" xfId="5768" xr:uid="{9F51A1B3-F3F8-46E5-AF85-36AC40AE3BD9}"/>
    <cellStyle name="20% - Accent2 3 2 2 5" xfId="1331" xr:uid="{00000000-0005-0000-0000-0000C8000000}"/>
    <cellStyle name="20% - Accent2 3 2 2 5 2" xfId="5079" xr:uid="{2301D8CE-202D-4F78-9E63-2713A3AF5D9E}"/>
    <cellStyle name="20% - Accent2 3 2 2 6" xfId="3689" xr:uid="{00000000-0005-0000-0000-0000C9000000}"/>
    <cellStyle name="20% - Accent2 3 2 2 6 2" xfId="7387" xr:uid="{0C98B858-ED51-422C-9ED3-4C3B44E34B85}"/>
    <cellStyle name="20% - Accent2 3 2 2 7" xfId="4386" xr:uid="{2CDB4157-D0AE-473B-BEEA-7AEE0042C61D}"/>
    <cellStyle name="20% - Accent2 3 2 3" xfId="836" xr:uid="{00000000-0005-0000-0000-0000CA000000}"/>
    <cellStyle name="20% - Accent2 3 2 3 2" xfId="3181" xr:uid="{00000000-0005-0000-0000-0000CB000000}"/>
    <cellStyle name="20% - Accent2 3 2 3 2 2" xfId="6911" xr:uid="{DFBBAF10-E8A1-4BF5-A6ED-224AD5DA742D}"/>
    <cellStyle name="20% - Accent2 3 2 3 3" xfId="2256" xr:uid="{00000000-0005-0000-0000-0000CC000000}"/>
    <cellStyle name="20% - Accent2 3 2 3 3 2" xfId="5995" xr:uid="{C99902DD-D6C4-424A-B5D4-3DB62E5270C0}"/>
    <cellStyle name="20% - Accent2 3 2 3 4" xfId="1563" xr:uid="{00000000-0005-0000-0000-0000CD000000}"/>
    <cellStyle name="20% - Accent2 3 2 3 4 2" xfId="5310" xr:uid="{29501ED1-2979-4B8F-A7E2-3F97901F51A3}"/>
    <cellStyle name="20% - Accent2 3 2 3 5" xfId="3920" xr:uid="{00000000-0005-0000-0000-0000CE000000}"/>
    <cellStyle name="20% - Accent2 3 2 3 5 2" xfId="7618" xr:uid="{48F33421-A266-40E9-8602-3C5481299204}"/>
    <cellStyle name="20% - Accent2 3 2 3 6" xfId="4617" xr:uid="{A5FC270E-802A-4F33-B4CD-9CC11C95A261}"/>
    <cellStyle name="20% - Accent2 3 2 4" xfId="2712" xr:uid="{00000000-0005-0000-0000-0000CF000000}"/>
    <cellStyle name="20% - Accent2 3 2 4 2" xfId="6449" xr:uid="{B0FE6931-D122-4519-A347-D11B92FF7085}"/>
    <cellStyle name="20% - Accent2 3 2 5" xfId="1798" xr:uid="{00000000-0005-0000-0000-0000D0000000}"/>
    <cellStyle name="20% - Accent2 3 2 5 2" xfId="5541" xr:uid="{BD647C45-2A2E-449D-86A3-0DA20813EF6B}"/>
    <cellStyle name="20% - Accent2 3 2 6" xfId="1097" xr:uid="{00000000-0005-0000-0000-0000D1000000}"/>
    <cellStyle name="20% - Accent2 3 2 6 2" xfId="4848" xr:uid="{21A891B9-0C55-4CA9-9310-DCDF2362B2A0}"/>
    <cellStyle name="20% - Accent2 3 2 7" xfId="3458" xr:uid="{00000000-0005-0000-0000-0000D2000000}"/>
    <cellStyle name="20% - Accent2 3 2 7 2" xfId="7156" xr:uid="{83F27D50-5E5D-4578-BDFA-FBF4F2410A50}"/>
    <cellStyle name="20% - Accent2 3 2 8" xfId="4155" xr:uid="{F0EB601D-F3E2-4D4C-A57B-5E1B7A680C1F}"/>
    <cellStyle name="20% - Accent2 3 3" xfId="544" xr:uid="{00000000-0005-0000-0000-0000D3000000}"/>
    <cellStyle name="20% - Accent2 3 3 2" xfId="2435" xr:uid="{00000000-0005-0000-0000-0000D4000000}"/>
    <cellStyle name="20% - Accent2 3 3 2 2" xfId="6173" xr:uid="{3AB17920-5A09-4AAC-A22A-2866C8E45AA7}"/>
    <cellStyle name="20% - Accent2 3 3 3" xfId="2898" xr:uid="{00000000-0005-0000-0000-0000D5000000}"/>
    <cellStyle name="20% - Accent2 3 3 3 2" xfId="6631" xr:uid="{682CF2E1-84D1-46DB-A907-3302B77D3561}"/>
    <cellStyle name="20% - Accent2 3 3 4" xfId="1979" xr:uid="{00000000-0005-0000-0000-0000D6000000}"/>
    <cellStyle name="20% - Accent2 3 3 4 2" xfId="5719" xr:uid="{16AAF108-74C9-43DD-9B1A-68CE2EC51C47}"/>
    <cellStyle name="20% - Accent2 3 3 5" xfId="1282" xr:uid="{00000000-0005-0000-0000-0000D7000000}"/>
    <cellStyle name="20% - Accent2 3 3 5 2" xfId="5030" xr:uid="{61C58BD2-4324-4F75-9668-AACD09F9C39B}"/>
    <cellStyle name="20% - Accent2 3 3 6" xfId="3640" xr:uid="{00000000-0005-0000-0000-0000D8000000}"/>
    <cellStyle name="20% - Accent2 3 3 6 2" xfId="7338" xr:uid="{EF8590D1-C141-4B99-9260-7CFF6E1912B7}"/>
    <cellStyle name="20% - Accent2 3 3 7" xfId="4337" xr:uid="{2DD400E1-3D06-439F-9952-37D650ABFE6F}"/>
    <cellStyle name="20% - Accent2 3 4" xfId="784" xr:uid="{00000000-0005-0000-0000-0000D9000000}"/>
    <cellStyle name="20% - Accent2 3 4 2" xfId="3129" xr:uid="{00000000-0005-0000-0000-0000DA000000}"/>
    <cellStyle name="20% - Accent2 3 4 2 2" xfId="6862" xr:uid="{BC7379F2-27E6-42DA-9F8D-AFA911A012F5}"/>
    <cellStyle name="20% - Accent2 3 4 3" xfId="2206" xr:uid="{00000000-0005-0000-0000-0000DB000000}"/>
    <cellStyle name="20% - Accent2 3 4 3 2" xfId="5946" xr:uid="{BB00F237-6AC5-4AC6-A69A-4E49E76D08D8}"/>
    <cellStyle name="20% - Accent2 3 4 4" xfId="1513" xr:uid="{00000000-0005-0000-0000-0000DC000000}"/>
    <cellStyle name="20% - Accent2 3 4 4 2" xfId="5261" xr:uid="{8709683E-4BFB-48C8-99E5-C2550BF5CCD8}"/>
    <cellStyle name="20% - Accent2 3 4 5" xfId="3871" xr:uid="{00000000-0005-0000-0000-0000DD000000}"/>
    <cellStyle name="20% - Accent2 3 4 5 2" xfId="7569" xr:uid="{873ED9FA-CDEC-41C0-B1F7-45017DB0ACA8}"/>
    <cellStyle name="20% - Accent2 3 4 6" xfId="4568" xr:uid="{A9B48FAB-DFB3-4D14-9BD4-9DA602759B70}"/>
    <cellStyle name="20% - Accent2 3 5" xfId="2662" xr:uid="{00000000-0005-0000-0000-0000DE000000}"/>
    <cellStyle name="20% - Accent2 3 5 2" xfId="6400" xr:uid="{804AE72E-45D9-4399-A2B3-D02B8E3804F0}"/>
    <cellStyle name="20% - Accent2 3 6" xfId="1748" xr:uid="{00000000-0005-0000-0000-0000DF000000}"/>
    <cellStyle name="20% - Accent2 3 6 2" xfId="5492" xr:uid="{B61FCFA5-77C5-47AC-94D5-C512F007D864}"/>
    <cellStyle name="20% - Accent2 3 7" xfId="1047" xr:uid="{00000000-0005-0000-0000-0000E0000000}"/>
    <cellStyle name="20% - Accent2 3 7 2" xfId="4799" xr:uid="{4EBD7B80-A0A4-4BE8-8A92-D56155C8C15D}"/>
    <cellStyle name="20% - Accent2 3 8" xfId="3409" xr:uid="{00000000-0005-0000-0000-0000E1000000}"/>
    <cellStyle name="20% - Accent2 3 8 2" xfId="7107" xr:uid="{24E495F2-351B-4AAF-A196-1D649E39064D}"/>
    <cellStyle name="20% - Accent2 3 9" xfId="4106" xr:uid="{27CCECE8-106D-49B8-A707-1138604B05C1}"/>
    <cellStyle name="20% - Accent2 4" xfId="169" xr:uid="{00000000-0005-0000-0000-0000E2000000}"/>
    <cellStyle name="20% - Accent2 4 2" xfId="170" xr:uid="{00000000-0005-0000-0000-0000E3000000}"/>
    <cellStyle name="20% - Accent2 4 2 2" xfId="595" xr:uid="{00000000-0005-0000-0000-0000E4000000}"/>
    <cellStyle name="20% - Accent2 4 2 2 2" xfId="2486" xr:uid="{00000000-0005-0000-0000-0000E5000000}"/>
    <cellStyle name="20% - Accent2 4 2 2 2 2" xfId="6224" xr:uid="{4B02337A-555C-490F-90F1-05C346AB11DC}"/>
    <cellStyle name="20% - Accent2 4 2 2 3" xfId="2949" xr:uid="{00000000-0005-0000-0000-0000E6000000}"/>
    <cellStyle name="20% - Accent2 4 2 2 3 2" xfId="6682" xr:uid="{4C023C6E-E157-450E-B8A6-CD3E27A1207A}"/>
    <cellStyle name="20% - Accent2 4 2 2 4" xfId="2030" xr:uid="{00000000-0005-0000-0000-0000E7000000}"/>
    <cellStyle name="20% - Accent2 4 2 2 4 2" xfId="5770" xr:uid="{E4AFE2A3-AB92-4D93-ADDA-F0C2980FF2A0}"/>
    <cellStyle name="20% - Accent2 4 2 2 5" xfId="1333" xr:uid="{00000000-0005-0000-0000-0000E8000000}"/>
    <cellStyle name="20% - Accent2 4 2 2 5 2" xfId="5081" xr:uid="{E0C93E91-ECAC-4364-90E3-22BD99BF9795}"/>
    <cellStyle name="20% - Accent2 4 2 2 6" xfId="3691" xr:uid="{00000000-0005-0000-0000-0000E9000000}"/>
    <cellStyle name="20% - Accent2 4 2 2 6 2" xfId="7389" xr:uid="{EA057C88-715C-4C05-8F5F-77BAA9C8D404}"/>
    <cellStyle name="20% - Accent2 4 2 2 7" xfId="4388" xr:uid="{0667EBF2-5F26-4FD9-A826-2078EA5D4F72}"/>
    <cellStyle name="20% - Accent2 4 2 3" xfId="838" xr:uid="{00000000-0005-0000-0000-0000EA000000}"/>
    <cellStyle name="20% - Accent2 4 2 3 2" xfId="3183" xr:uid="{00000000-0005-0000-0000-0000EB000000}"/>
    <cellStyle name="20% - Accent2 4 2 3 2 2" xfId="6913" xr:uid="{04AA6193-DF59-4CA9-A63B-93C9E37CA28D}"/>
    <cellStyle name="20% - Accent2 4 2 3 3" xfId="2258" xr:uid="{00000000-0005-0000-0000-0000EC000000}"/>
    <cellStyle name="20% - Accent2 4 2 3 3 2" xfId="5997" xr:uid="{B676D930-682F-4AC4-8C85-9E8DDD37529D}"/>
    <cellStyle name="20% - Accent2 4 2 3 4" xfId="1565" xr:uid="{00000000-0005-0000-0000-0000ED000000}"/>
    <cellStyle name="20% - Accent2 4 2 3 4 2" xfId="5312" xr:uid="{0E820FE6-0B37-4DFE-AA57-D927364A456B}"/>
    <cellStyle name="20% - Accent2 4 2 3 5" xfId="3922" xr:uid="{00000000-0005-0000-0000-0000EE000000}"/>
    <cellStyle name="20% - Accent2 4 2 3 5 2" xfId="7620" xr:uid="{7894C55B-5736-44A8-8A75-2E18B560F156}"/>
    <cellStyle name="20% - Accent2 4 2 3 6" xfId="4619" xr:uid="{E592E931-DC45-462A-BA22-2E87636AD165}"/>
    <cellStyle name="20% - Accent2 4 2 4" xfId="2714" xr:uid="{00000000-0005-0000-0000-0000EF000000}"/>
    <cellStyle name="20% - Accent2 4 2 4 2" xfId="6451" xr:uid="{17B88D9F-9B38-416F-8CA9-8BF74F70BD77}"/>
    <cellStyle name="20% - Accent2 4 2 5" xfId="1800" xr:uid="{00000000-0005-0000-0000-0000F0000000}"/>
    <cellStyle name="20% - Accent2 4 2 5 2" xfId="5543" xr:uid="{8DC1CE8E-84DC-4CB7-9A8C-A45CCB3F27E9}"/>
    <cellStyle name="20% - Accent2 4 2 6" xfId="1099" xr:uid="{00000000-0005-0000-0000-0000F1000000}"/>
    <cellStyle name="20% - Accent2 4 2 6 2" xfId="4850" xr:uid="{5E272521-C32D-4908-9267-5912D0AE55E9}"/>
    <cellStyle name="20% - Accent2 4 2 7" xfId="3460" xr:uid="{00000000-0005-0000-0000-0000F2000000}"/>
    <cellStyle name="20% - Accent2 4 2 7 2" xfId="7158" xr:uid="{3E575568-2646-4C8A-BCB1-C957E7753407}"/>
    <cellStyle name="20% - Accent2 4 2 8" xfId="4157" xr:uid="{05DEADC9-346A-4B13-8EE4-A6C33D3E7D57}"/>
    <cellStyle name="20% - Accent2 4 3" xfId="594" xr:uid="{00000000-0005-0000-0000-0000F3000000}"/>
    <cellStyle name="20% - Accent2 4 3 2" xfId="2485" xr:uid="{00000000-0005-0000-0000-0000F4000000}"/>
    <cellStyle name="20% - Accent2 4 3 2 2" xfId="6223" xr:uid="{BB4C9803-99C1-42D4-B063-6EDC72917385}"/>
    <cellStyle name="20% - Accent2 4 3 3" xfId="2948" xr:uid="{00000000-0005-0000-0000-0000F5000000}"/>
    <cellStyle name="20% - Accent2 4 3 3 2" xfId="6681" xr:uid="{4F8F28F5-A2A9-4C5A-87DD-F6E90411E861}"/>
    <cellStyle name="20% - Accent2 4 3 4" xfId="2029" xr:uid="{00000000-0005-0000-0000-0000F6000000}"/>
    <cellStyle name="20% - Accent2 4 3 4 2" xfId="5769" xr:uid="{CFE2C5EB-B49A-4F39-A8E6-581AFE809972}"/>
    <cellStyle name="20% - Accent2 4 3 5" xfId="1332" xr:uid="{00000000-0005-0000-0000-0000F7000000}"/>
    <cellStyle name="20% - Accent2 4 3 5 2" xfId="5080" xr:uid="{757FC1C4-42B6-4FA7-B076-E608F6016B09}"/>
    <cellStyle name="20% - Accent2 4 3 6" xfId="3690" xr:uid="{00000000-0005-0000-0000-0000F8000000}"/>
    <cellStyle name="20% - Accent2 4 3 6 2" xfId="7388" xr:uid="{C7FB2F39-006E-44EF-92F4-117481C29D73}"/>
    <cellStyle name="20% - Accent2 4 3 7" xfId="4387" xr:uid="{8418D5D0-6B3E-4B4A-BE82-CA0B470B313B}"/>
    <cellStyle name="20% - Accent2 4 4" xfId="837" xr:uid="{00000000-0005-0000-0000-0000F9000000}"/>
    <cellStyle name="20% - Accent2 4 4 2" xfId="3182" xr:uid="{00000000-0005-0000-0000-0000FA000000}"/>
    <cellStyle name="20% - Accent2 4 4 2 2" xfId="6912" xr:uid="{C714E229-44F9-4DDD-ACB8-3E86BE476879}"/>
    <cellStyle name="20% - Accent2 4 4 3" xfId="2257" xr:uid="{00000000-0005-0000-0000-0000FB000000}"/>
    <cellStyle name="20% - Accent2 4 4 3 2" xfId="5996" xr:uid="{6E2C5CB2-716D-4D03-B454-EE3C155A008F}"/>
    <cellStyle name="20% - Accent2 4 4 4" xfId="1564" xr:uid="{00000000-0005-0000-0000-0000FC000000}"/>
    <cellStyle name="20% - Accent2 4 4 4 2" xfId="5311" xr:uid="{9930AFED-79B5-4F8C-97E9-36FC8882FFA5}"/>
    <cellStyle name="20% - Accent2 4 4 5" xfId="3921" xr:uid="{00000000-0005-0000-0000-0000FD000000}"/>
    <cellStyle name="20% - Accent2 4 4 5 2" xfId="7619" xr:uid="{21B2B785-C429-4F89-8912-7A2E9004AE4F}"/>
    <cellStyle name="20% - Accent2 4 4 6" xfId="4618" xr:uid="{E5DDAC2C-1079-4EB5-8A66-B271BC84CB11}"/>
    <cellStyle name="20% - Accent2 4 5" xfId="2713" xr:uid="{00000000-0005-0000-0000-0000FE000000}"/>
    <cellStyle name="20% - Accent2 4 5 2" xfId="6450" xr:uid="{8E206B52-4AC6-434A-AF49-564EC846EB21}"/>
    <cellStyle name="20% - Accent2 4 6" xfId="1799" xr:uid="{00000000-0005-0000-0000-0000FF000000}"/>
    <cellStyle name="20% - Accent2 4 6 2" xfId="5542" xr:uid="{83AE93DD-F4F4-4D8A-B47D-3CD81930C73D}"/>
    <cellStyle name="20% - Accent2 4 7" xfId="1098" xr:uid="{00000000-0005-0000-0000-000000010000}"/>
    <cellStyle name="20% - Accent2 4 7 2" xfId="4849" xr:uid="{601508D4-F407-4544-B234-06FD49A61AE6}"/>
    <cellStyle name="20% - Accent2 4 8" xfId="3459" xr:uid="{00000000-0005-0000-0000-000001010000}"/>
    <cellStyle name="20% - Accent2 4 8 2" xfId="7157" xr:uid="{361B8424-706F-4A43-A966-2B3FAB29F4A7}"/>
    <cellStyle name="20% - Accent2 4 9" xfId="4156" xr:uid="{2D34A440-3908-41C4-806C-425D79F074AE}"/>
    <cellStyle name="20% - Accent3 2" xfId="21" xr:uid="{00000000-0005-0000-0000-000002010000}"/>
    <cellStyle name="20% - Accent3 2 10" xfId="4109" xr:uid="{10521B91-D8BE-4BF9-9C04-A68134A9757D}"/>
    <cellStyle name="20% - Accent3 2 2" xfId="171" xr:uid="{00000000-0005-0000-0000-000003010000}"/>
    <cellStyle name="20% - Accent3 2 2 2" xfId="172" xr:uid="{00000000-0005-0000-0000-000004010000}"/>
    <cellStyle name="20% - Accent3 2 2 2 2" xfId="597" xr:uid="{00000000-0005-0000-0000-000005010000}"/>
    <cellStyle name="20% - Accent3 2 2 2 2 2" xfId="2488" xr:uid="{00000000-0005-0000-0000-000006010000}"/>
    <cellStyle name="20% - Accent3 2 2 2 2 2 2" xfId="6226" xr:uid="{6035447A-C0C8-4CAC-B64D-2EDF49B1120F}"/>
    <cellStyle name="20% - Accent3 2 2 2 2 3" xfId="2951" xr:uid="{00000000-0005-0000-0000-000007010000}"/>
    <cellStyle name="20% - Accent3 2 2 2 2 3 2" xfId="6684" xr:uid="{EAF24DAF-D406-41BB-8F6F-6A45D5DB7CA8}"/>
    <cellStyle name="20% - Accent3 2 2 2 2 4" xfId="2032" xr:uid="{00000000-0005-0000-0000-000008010000}"/>
    <cellStyle name="20% - Accent3 2 2 2 2 4 2" xfId="5772" xr:uid="{6140AA55-4663-4FF8-A8AA-6C308FCED765}"/>
    <cellStyle name="20% - Accent3 2 2 2 2 5" xfId="1335" xr:uid="{00000000-0005-0000-0000-000009010000}"/>
    <cellStyle name="20% - Accent3 2 2 2 2 5 2" xfId="5083" xr:uid="{F5C655FF-052E-4339-915A-AB8B48EA3E63}"/>
    <cellStyle name="20% - Accent3 2 2 2 2 6" xfId="3693" xr:uid="{00000000-0005-0000-0000-00000A010000}"/>
    <cellStyle name="20% - Accent3 2 2 2 2 6 2" xfId="7391" xr:uid="{AC0C0258-D647-4166-9CB0-91CB19E693DA}"/>
    <cellStyle name="20% - Accent3 2 2 2 2 7" xfId="4390" xr:uid="{7C149B8B-6F17-47F3-B2BC-32134F39148A}"/>
    <cellStyle name="20% - Accent3 2 2 2 3" xfId="840" xr:uid="{00000000-0005-0000-0000-00000B010000}"/>
    <cellStyle name="20% - Accent3 2 2 2 3 2" xfId="3185" xr:uid="{00000000-0005-0000-0000-00000C010000}"/>
    <cellStyle name="20% - Accent3 2 2 2 3 2 2" xfId="6915" xr:uid="{4189A89C-36C8-4651-913B-89EBD88D5989}"/>
    <cellStyle name="20% - Accent3 2 2 2 3 3" xfId="2260" xr:uid="{00000000-0005-0000-0000-00000D010000}"/>
    <cellStyle name="20% - Accent3 2 2 2 3 3 2" xfId="5999" xr:uid="{DC7D6CF0-5B4D-4D77-9962-7FEF40A49CEB}"/>
    <cellStyle name="20% - Accent3 2 2 2 3 4" xfId="1567" xr:uid="{00000000-0005-0000-0000-00000E010000}"/>
    <cellStyle name="20% - Accent3 2 2 2 3 4 2" xfId="5314" xr:uid="{ED0B5CED-F41A-4C28-802C-8405CD4E4132}"/>
    <cellStyle name="20% - Accent3 2 2 2 3 5" xfId="3924" xr:uid="{00000000-0005-0000-0000-00000F010000}"/>
    <cellStyle name="20% - Accent3 2 2 2 3 5 2" xfId="7622" xr:uid="{3FA49686-BF1A-4FA9-A1DE-84BE91360B4B}"/>
    <cellStyle name="20% - Accent3 2 2 2 3 6" xfId="4621" xr:uid="{467300C9-E957-45AA-B824-71D6569A53CB}"/>
    <cellStyle name="20% - Accent3 2 2 2 4" xfId="2716" xr:uid="{00000000-0005-0000-0000-000010010000}"/>
    <cellStyle name="20% - Accent3 2 2 2 4 2" xfId="6453" xr:uid="{A7CED8A5-6D78-424F-8856-72E0DBCE21B0}"/>
    <cellStyle name="20% - Accent3 2 2 2 5" xfId="1802" xr:uid="{00000000-0005-0000-0000-000011010000}"/>
    <cellStyle name="20% - Accent3 2 2 2 5 2" xfId="5545" xr:uid="{ABCADDC8-96F0-4C0A-8862-3F6C7D5B495B}"/>
    <cellStyle name="20% - Accent3 2 2 2 6" xfId="1101" xr:uid="{00000000-0005-0000-0000-000012010000}"/>
    <cellStyle name="20% - Accent3 2 2 2 6 2" xfId="4852" xr:uid="{3F05D76D-1EBD-48EC-9119-5E2875B6F665}"/>
    <cellStyle name="20% - Accent3 2 2 2 7" xfId="3462" xr:uid="{00000000-0005-0000-0000-000013010000}"/>
    <cellStyle name="20% - Accent3 2 2 2 7 2" xfId="7160" xr:uid="{89D62B5E-18E7-4B65-B560-60DEADAEFDAA}"/>
    <cellStyle name="20% - Accent3 2 2 2 8" xfId="4159" xr:uid="{0C12A4BF-B2EE-49FD-9B9F-B841335B4386}"/>
    <cellStyle name="20% - Accent3 2 2 3" xfId="596" xr:uid="{00000000-0005-0000-0000-000014010000}"/>
    <cellStyle name="20% - Accent3 2 2 3 2" xfId="2487" xr:uid="{00000000-0005-0000-0000-000015010000}"/>
    <cellStyle name="20% - Accent3 2 2 3 2 2" xfId="6225" xr:uid="{0DD373BC-25C5-4157-B3FA-E2714535FCB8}"/>
    <cellStyle name="20% - Accent3 2 2 3 3" xfId="2950" xr:uid="{00000000-0005-0000-0000-000016010000}"/>
    <cellStyle name="20% - Accent3 2 2 3 3 2" xfId="6683" xr:uid="{9B334318-2178-4BA7-BF12-142BA1885131}"/>
    <cellStyle name="20% - Accent3 2 2 3 4" xfId="2031" xr:uid="{00000000-0005-0000-0000-000017010000}"/>
    <cellStyle name="20% - Accent3 2 2 3 4 2" xfId="5771" xr:uid="{F2A48938-62AD-4328-92F8-AA9865129DD4}"/>
    <cellStyle name="20% - Accent3 2 2 3 5" xfId="1334" xr:uid="{00000000-0005-0000-0000-000018010000}"/>
    <cellStyle name="20% - Accent3 2 2 3 5 2" xfId="5082" xr:uid="{1F9D9B16-FECE-4C20-A52E-BD50B46AC8AA}"/>
    <cellStyle name="20% - Accent3 2 2 3 6" xfId="3692" xr:uid="{00000000-0005-0000-0000-000019010000}"/>
    <cellStyle name="20% - Accent3 2 2 3 6 2" xfId="7390" xr:uid="{A7C71FF8-7EB1-4FA8-98C3-A7CB161B4B1A}"/>
    <cellStyle name="20% - Accent3 2 2 3 7" xfId="4389" xr:uid="{470AF264-5E61-46D1-A895-52588E677CDB}"/>
    <cellStyle name="20% - Accent3 2 2 4" xfId="839" xr:uid="{00000000-0005-0000-0000-00001A010000}"/>
    <cellStyle name="20% - Accent3 2 2 4 2" xfId="3184" xr:uid="{00000000-0005-0000-0000-00001B010000}"/>
    <cellStyle name="20% - Accent3 2 2 4 2 2" xfId="6914" xr:uid="{3292B6AF-3DBF-4E4F-AACE-6C47ECBD256C}"/>
    <cellStyle name="20% - Accent3 2 2 4 3" xfId="2259" xr:uid="{00000000-0005-0000-0000-00001C010000}"/>
    <cellStyle name="20% - Accent3 2 2 4 3 2" xfId="5998" xr:uid="{5AFB70CF-9B32-490C-BD80-33CF3A6ADCAC}"/>
    <cellStyle name="20% - Accent3 2 2 4 4" xfId="1566" xr:uid="{00000000-0005-0000-0000-00001D010000}"/>
    <cellStyle name="20% - Accent3 2 2 4 4 2" xfId="5313" xr:uid="{47D46A00-AAAF-4C4E-A360-54D54FFEF8AF}"/>
    <cellStyle name="20% - Accent3 2 2 4 5" xfId="3923" xr:uid="{00000000-0005-0000-0000-00001E010000}"/>
    <cellStyle name="20% - Accent3 2 2 4 5 2" xfId="7621" xr:uid="{5353A697-78C2-4C20-816F-562C40C4E776}"/>
    <cellStyle name="20% - Accent3 2 2 4 6" xfId="4620" xr:uid="{BE046318-AC0C-4C9F-85E6-F3810F00391A}"/>
    <cellStyle name="20% - Accent3 2 2 5" xfId="2715" xr:uid="{00000000-0005-0000-0000-00001F010000}"/>
    <cellStyle name="20% - Accent3 2 2 5 2" xfId="6452" xr:uid="{C6BCD0D1-007A-45DF-99E6-73533B1F9147}"/>
    <cellStyle name="20% - Accent3 2 2 6" xfId="1801" xr:uid="{00000000-0005-0000-0000-000020010000}"/>
    <cellStyle name="20% - Accent3 2 2 6 2" xfId="5544" xr:uid="{924492E9-CE56-438E-8DEB-BD090A582089}"/>
    <cellStyle name="20% - Accent3 2 2 7" xfId="1100" xr:uid="{00000000-0005-0000-0000-000021010000}"/>
    <cellStyle name="20% - Accent3 2 2 7 2" xfId="4851" xr:uid="{647CA5B4-013D-49BA-989C-A11E4F1EE501}"/>
    <cellStyle name="20% - Accent3 2 2 8" xfId="3461" xr:uid="{00000000-0005-0000-0000-000022010000}"/>
    <cellStyle name="20% - Accent3 2 2 8 2" xfId="7159" xr:uid="{15681BC2-A0EA-421F-9A00-51535ED1BFB5}"/>
    <cellStyle name="20% - Accent3 2 2 9" xfId="4158" xr:uid="{48617901-B7B7-4AB6-B61E-3F1F00CB3C25}"/>
    <cellStyle name="20% - Accent3 2 3" xfId="173" xr:uid="{00000000-0005-0000-0000-000023010000}"/>
    <cellStyle name="20% - Accent3 2 3 2" xfId="598" xr:uid="{00000000-0005-0000-0000-000024010000}"/>
    <cellStyle name="20% - Accent3 2 3 2 2" xfId="2489" xr:uid="{00000000-0005-0000-0000-000025010000}"/>
    <cellStyle name="20% - Accent3 2 3 2 2 2" xfId="6227" xr:uid="{D271FCAF-3598-45E4-9E6A-875DCD98D13A}"/>
    <cellStyle name="20% - Accent3 2 3 2 3" xfId="2952" xr:uid="{00000000-0005-0000-0000-000026010000}"/>
    <cellStyle name="20% - Accent3 2 3 2 3 2" xfId="6685" xr:uid="{D466FD9C-2B43-4C9D-A966-A1EFF6C206D3}"/>
    <cellStyle name="20% - Accent3 2 3 2 4" xfId="2033" xr:uid="{00000000-0005-0000-0000-000027010000}"/>
    <cellStyle name="20% - Accent3 2 3 2 4 2" xfId="5773" xr:uid="{F028B516-E368-42AE-B74E-0780727EEEE4}"/>
    <cellStyle name="20% - Accent3 2 3 2 5" xfId="1336" xr:uid="{00000000-0005-0000-0000-000028010000}"/>
    <cellStyle name="20% - Accent3 2 3 2 5 2" xfId="5084" xr:uid="{224BB322-3393-4678-BF52-3240A52B3476}"/>
    <cellStyle name="20% - Accent3 2 3 2 6" xfId="3694" xr:uid="{00000000-0005-0000-0000-000029010000}"/>
    <cellStyle name="20% - Accent3 2 3 2 6 2" xfId="7392" xr:uid="{DB496DF1-7EBE-4D02-8499-72C3F9359216}"/>
    <cellStyle name="20% - Accent3 2 3 2 7" xfId="4391" xr:uid="{426E8BEF-9E93-4E27-B340-3092D1EEA07C}"/>
    <cellStyle name="20% - Accent3 2 3 3" xfId="841" xr:uid="{00000000-0005-0000-0000-00002A010000}"/>
    <cellStyle name="20% - Accent3 2 3 3 2" xfId="3186" xr:uid="{00000000-0005-0000-0000-00002B010000}"/>
    <cellStyle name="20% - Accent3 2 3 3 2 2" xfId="6916" xr:uid="{E49F5315-09B5-4A4C-A62A-E021309F0DD4}"/>
    <cellStyle name="20% - Accent3 2 3 3 3" xfId="2261" xr:uid="{00000000-0005-0000-0000-00002C010000}"/>
    <cellStyle name="20% - Accent3 2 3 3 3 2" xfId="6000" xr:uid="{8143DC95-3253-442D-9FD4-04F292F2E51E}"/>
    <cellStyle name="20% - Accent3 2 3 3 4" xfId="1568" xr:uid="{00000000-0005-0000-0000-00002D010000}"/>
    <cellStyle name="20% - Accent3 2 3 3 4 2" xfId="5315" xr:uid="{308FDC76-21FC-40D0-87EC-A45D438F2BB9}"/>
    <cellStyle name="20% - Accent3 2 3 3 5" xfId="3925" xr:uid="{00000000-0005-0000-0000-00002E010000}"/>
    <cellStyle name="20% - Accent3 2 3 3 5 2" xfId="7623" xr:uid="{54ED6F5A-4F15-415D-B4D1-D4B12C5F6ECA}"/>
    <cellStyle name="20% - Accent3 2 3 3 6" xfId="4622" xr:uid="{2DF01D72-3BB8-42AE-89FF-E51A31906711}"/>
    <cellStyle name="20% - Accent3 2 3 4" xfId="2717" xr:uid="{00000000-0005-0000-0000-00002F010000}"/>
    <cellStyle name="20% - Accent3 2 3 4 2" xfId="6454" xr:uid="{FB48CC79-E04C-4A7B-A2E9-185D9DB85964}"/>
    <cellStyle name="20% - Accent3 2 3 5" xfId="1803" xr:uid="{00000000-0005-0000-0000-000030010000}"/>
    <cellStyle name="20% - Accent3 2 3 5 2" xfId="5546" xr:uid="{29DA7418-A973-446A-8719-89D91BA1D159}"/>
    <cellStyle name="20% - Accent3 2 3 6" xfId="1102" xr:uid="{00000000-0005-0000-0000-000031010000}"/>
    <cellStyle name="20% - Accent3 2 3 6 2" xfId="4853" xr:uid="{7E736922-0899-4A8A-B54F-F78410845AA6}"/>
    <cellStyle name="20% - Accent3 2 3 7" xfId="3463" xr:uid="{00000000-0005-0000-0000-000032010000}"/>
    <cellStyle name="20% - Accent3 2 3 7 2" xfId="7161" xr:uid="{D9653CAF-ABB1-4E03-92A6-5A9B331123FC}"/>
    <cellStyle name="20% - Accent3 2 3 8" xfId="4160" xr:uid="{C6B7443E-67F6-4018-85F2-766443ABE26C}"/>
    <cellStyle name="20% - Accent3 2 4" xfId="547" xr:uid="{00000000-0005-0000-0000-000033010000}"/>
    <cellStyle name="20% - Accent3 2 4 2" xfId="2438" xr:uid="{00000000-0005-0000-0000-000034010000}"/>
    <cellStyle name="20% - Accent3 2 4 2 2" xfId="6176" xr:uid="{3D4508F1-67D1-464F-9353-8A96299DA1E4}"/>
    <cellStyle name="20% - Accent3 2 4 3" xfId="2901" xr:uid="{00000000-0005-0000-0000-000035010000}"/>
    <cellStyle name="20% - Accent3 2 4 3 2" xfId="6634" xr:uid="{222E6BD9-C4E4-49B5-BA47-BA3DCAFDF89A}"/>
    <cellStyle name="20% - Accent3 2 4 4" xfId="1982" xr:uid="{00000000-0005-0000-0000-000036010000}"/>
    <cellStyle name="20% - Accent3 2 4 4 2" xfId="5722" xr:uid="{CB9E20C0-93BC-4F38-BBB4-E1417B4E65AE}"/>
    <cellStyle name="20% - Accent3 2 4 5" xfId="1285" xr:uid="{00000000-0005-0000-0000-000037010000}"/>
    <cellStyle name="20% - Accent3 2 4 5 2" xfId="5033" xr:uid="{4D735087-F4A2-4700-9F8D-42F438CCE4F7}"/>
    <cellStyle name="20% - Accent3 2 4 6" xfId="3643" xr:uid="{00000000-0005-0000-0000-000038010000}"/>
    <cellStyle name="20% - Accent3 2 4 6 2" xfId="7341" xr:uid="{263A5D51-ADF7-45E6-B3BD-8A1AB0AA77F4}"/>
    <cellStyle name="20% - Accent3 2 4 7" xfId="4340" xr:uid="{D173C0D2-D1CF-47D3-B7A8-52D59C2E2EAA}"/>
    <cellStyle name="20% - Accent3 2 5" xfId="787" xr:uid="{00000000-0005-0000-0000-000039010000}"/>
    <cellStyle name="20% - Accent3 2 5 2" xfId="3132" xr:uid="{00000000-0005-0000-0000-00003A010000}"/>
    <cellStyle name="20% - Accent3 2 5 2 2" xfId="6865" xr:uid="{F004821F-611B-4122-A642-FCE0800168BC}"/>
    <cellStyle name="20% - Accent3 2 5 3" xfId="2209" xr:uid="{00000000-0005-0000-0000-00003B010000}"/>
    <cellStyle name="20% - Accent3 2 5 3 2" xfId="5949" xr:uid="{FE858580-CC64-486D-A97F-B31DB841C3A7}"/>
    <cellStyle name="20% - Accent3 2 5 4" xfId="1516" xr:uid="{00000000-0005-0000-0000-00003C010000}"/>
    <cellStyle name="20% - Accent3 2 5 4 2" xfId="5264" xr:uid="{C48B5C34-8B3E-4D66-BC7F-A8BAEE73AE8B}"/>
    <cellStyle name="20% - Accent3 2 5 5" xfId="3874" xr:uid="{00000000-0005-0000-0000-00003D010000}"/>
    <cellStyle name="20% - Accent3 2 5 5 2" xfId="7572" xr:uid="{D3FBE0AF-0DD8-4DC8-80ED-23A08178F6DB}"/>
    <cellStyle name="20% - Accent3 2 5 6" xfId="4571" xr:uid="{D028F704-C3D7-4DCD-8632-5A83D5C3419F}"/>
    <cellStyle name="20% - Accent3 2 6" xfId="2665" xr:uid="{00000000-0005-0000-0000-00003E010000}"/>
    <cellStyle name="20% - Accent3 2 6 2" xfId="6403" xr:uid="{F07A4976-F773-454E-B530-3D4E9FE152AE}"/>
    <cellStyle name="20% - Accent3 2 7" xfId="1751" xr:uid="{00000000-0005-0000-0000-00003F010000}"/>
    <cellStyle name="20% - Accent3 2 7 2" xfId="5495" xr:uid="{6362766C-FA95-408B-B39E-F85AE440759E}"/>
    <cellStyle name="20% - Accent3 2 8" xfId="1050" xr:uid="{00000000-0005-0000-0000-000040010000}"/>
    <cellStyle name="20% - Accent3 2 8 2" xfId="4802" xr:uid="{EA22C7F1-BFB3-4835-93F0-59F21D0A33EE}"/>
    <cellStyle name="20% - Accent3 2 9" xfId="3412" xr:uid="{00000000-0005-0000-0000-000041010000}"/>
    <cellStyle name="20% - Accent3 2 9 2" xfId="7110" xr:uid="{A45BA214-2225-4D84-9D6F-C3168A06AE6F}"/>
    <cellStyle name="20% - Accent3 3" xfId="20" xr:uid="{00000000-0005-0000-0000-000042010000}"/>
    <cellStyle name="20% - Accent3 3 2" xfId="174" xr:uid="{00000000-0005-0000-0000-000043010000}"/>
    <cellStyle name="20% - Accent3 3 2 2" xfId="599" xr:uid="{00000000-0005-0000-0000-000044010000}"/>
    <cellStyle name="20% - Accent3 3 2 2 2" xfId="2490" xr:uid="{00000000-0005-0000-0000-000045010000}"/>
    <cellStyle name="20% - Accent3 3 2 2 2 2" xfId="6228" xr:uid="{0CD12186-6C5C-443B-8397-98F9807467FE}"/>
    <cellStyle name="20% - Accent3 3 2 2 3" xfId="2953" xr:uid="{00000000-0005-0000-0000-000046010000}"/>
    <cellStyle name="20% - Accent3 3 2 2 3 2" xfId="6686" xr:uid="{9DF6EB55-C5E0-4880-9C90-174FBE17484E}"/>
    <cellStyle name="20% - Accent3 3 2 2 4" xfId="2034" xr:uid="{00000000-0005-0000-0000-000047010000}"/>
    <cellStyle name="20% - Accent3 3 2 2 4 2" xfId="5774" xr:uid="{1828222F-DFB6-42D8-B849-849DC91E8773}"/>
    <cellStyle name="20% - Accent3 3 2 2 5" xfId="1337" xr:uid="{00000000-0005-0000-0000-000048010000}"/>
    <cellStyle name="20% - Accent3 3 2 2 5 2" xfId="5085" xr:uid="{E0F00A9D-16EC-4667-B4C7-C34FB98FF6D8}"/>
    <cellStyle name="20% - Accent3 3 2 2 6" xfId="3695" xr:uid="{00000000-0005-0000-0000-000049010000}"/>
    <cellStyle name="20% - Accent3 3 2 2 6 2" xfId="7393" xr:uid="{73D8508F-04AF-4199-A8D3-CFF9A8CB30A1}"/>
    <cellStyle name="20% - Accent3 3 2 2 7" xfId="4392" xr:uid="{6804773E-2C97-44BA-AEC7-4416AF036276}"/>
    <cellStyle name="20% - Accent3 3 2 3" xfId="842" xr:uid="{00000000-0005-0000-0000-00004A010000}"/>
    <cellStyle name="20% - Accent3 3 2 3 2" xfId="3187" xr:uid="{00000000-0005-0000-0000-00004B010000}"/>
    <cellStyle name="20% - Accent3 3 2 3 2 2" xfId="6917" xr:uid="{A7D3F2E4-335B-4E9E-B384-D4ED0CFE102E}"/>
    <cellStyle name="20% - Accent3 3 2 3 3" xfId="2262" xr:uid="{00000000-0005-0000-0000-00004C010000}"/>
    <cellStyle name="20% - Accent3 3 2 3 3 2" xfId="6001" xr:uid="{3AB3312B-7E00-41F2-881F-CD822C9FF752}"/>
    <cellStyle name="20% - Accent3 3 2 3 4" xfId="1569" xr:uid="{00000000-0005-0000-0000-00004D010000}"/>
    <cellStyle name="20% - Accent3 3 2 3 4 2" xfId="5316" xr:uid="{A4307CB7-06EF-4DBF-B874-4DD1D2239234}"/>
    <cellStyle name="20% - Accent3 3 2 3 5" xfId="3926" xr:uid="{00000000-0005-0000-0000-00004E010000}"/>
    <cellStyle name="20% - Accent3 3 2 3 5 2" xfId="7624" xr:uid="{CF34975F-4020-42C8-933A-29DF419A0637}"/>
    <cellStyle name="20% - Accent3 3 2 3 6" xfId="4623" xr:uid="{BB7D20F5-D717-47C3-ABFB-150FA1CB82F2}"/>
    <cellStyle name="20% - Accent3 3 2 4" xfId="2718" xr:uid="{00000000-0005-0000-0000-00004F010000}"/>
    <cellStyle name="20% - Accent3 3 2 4 2" xfId="6455" xr:uid="{71F2F322-575F-495C-98F0-0F4AEBA14F1B}"/>
    <cellStyle name="20% - Accent3 3 2 5" xfId="1804" xr:uid="{00000000-0005-0000-0000-000050010000}"/>
    <cellStyle name="20% - Accent3 3 2 5 2" xfId="5547" xr:uid="{F8DD5A0B-1D14-4426-8B52-CDEDF44D0423}"/>
    <cellStyle name="20% - Accent3 3 2 6" xfId="1103" xr:uid="{00000000-0005-0000-0000-000051010000}"/>
    <cellStyle name="20% - Accent3 3 2 6 2" xfId="4854" xr:uid="{254E61C7-ECFD-475C-A4DC-6683640233CF}"/>
    <cellStyle name="20% - Accent3 3 2 7" xfId="3464" xr:uid="{00000000-0005-0000-0000-000052010000}"/>
    <cellStyle name="20% - Accent3 3 2 7 2" xfId="7162" xr:uid="{9E5B5BBD-FA99-4B2C-B54D-7913B443BDD2}"/>
    <cellStyle name="20% - Accent3 3 2 8" xfId="4161" xr:uid="{EC8BB26C-BD0D-42F6-98A4-A0E0FC99745B}"/>
    <cellStyle name="20% - Accent3 3 3" xfId="546" xr:uid="{00000000-0005-0000-0000-000053010000}"/>
    <cellStyle name="20% - Accent3 3 3 2" xfId="2437" xr:uid="{00000000-0005-0000-0000-000054010000}"/>
    <cellStyle name="20% - Accent3 3 3 2 2" xfId="6175" xr:uid="{DF2F193D-D343-4CEB-9C04-8B38C0B64626}"/>
    <cellStyle name="20% - Accent3 3 3 3" xfId="2900" xr:uid="{00000000-0005-0000-0000-000055010000}"/>
    <cellStyle name="20% - Accent3 3 3 3 2" xfId="6633" xr:uid="{6DADCCF9-DD29-4D8E-8A2E-6C4AB807F7CB}"/>
    <cellStyle name="20% - Accent3 3 3 4" xfId="1981" xr:uid="{00000000-0005-0000-0000-000056010000}"/>
    <cellStyle name="20% - Accent3 3 3 4 2" xfId="5721" xr:uid="{F386B7DA-4B06-48EB-81B3-D4C427C7E288}"/>
    <cellStyle name="20% - Accent3 3 3 5" xfId="1284" xr:uid="{00000000-0005-0000-0000-000057010000}"/>
    <cellStyle name="20% - Accent3 3 3 5 2" xfId="5032" xr:uid="{C204387F-E638-4A37-BA16-7CC3B334E957}"/>
    <cellStyle name="20% - Accent3 3 3 6" xfId="3642" xr:uid="{00000000-0005-0000-0000-000058010000}"/>
    <cellStyle name="20% - Accent3 3 3 6 2" xfId="7340" xr:uid="{4797859E-1F3B-4865-B715-EA4D8CD40CB3}"/>
    <cellStyle name="20% - Accent3 3 3 7" xfId="4339" xr:uid="{F9F0FEB5-C401-4FDA-94C7-FA53091F8D89}"/>
    <cellStyle name="20% - Accent3 3 4" xfId="786" xr:uid="{00000000-0005-0000-0000-000059010000}"/>
    <cellStyle name="20% - Accent3 3 4 2" xfId="3131" xr:uid="{00000000-0005-0000-0000-00005A010000}"/>
    <cellStyle name="20% - Accent3 3 4 2 2" xfId="6864" xr:uid="{B438A8F4-D572-41D7-9F10-2390DDC10231}"/>
    <cellStyle name="20% - Accent3 3 4 3" xfId="2208" xr:uid="{00000000-0005-0000-0000-00005B010000}"/>
    <cellStyle name="20% - Accent3 3 4 3 2" xfId="5948" xr:uid="{47292E17-6191-4993-8D9F-870BDA05BBE0}"/>
    <cellStyle name="20% - Accent3 3 4 4" xfId="1515" xr:uid="{00000000-0005-0000-0000-00005C010000}"/>
    <cellStyle name="20% - Accent3 3 4 4 2" xfId="5263" xr:uid="{6D467966-D98B-43FF-B17E-252DF7DAB972}"/>
    <cellStyle name="20% - Accent3 3 4 5" xfId="3873" xr:uid="{00000000-0005-0000-0000-00005D010000}"/>
    <cellStyle name="20% - Accent3 3 4 5 2" xfId="7571" xr:uid="{43C5E1B1-C255-4E59-8296-530837A5B70A}"/>
    <cellStyle name="20% - Accent3 3 4 6" xfId="4570" xr:uid="{F5D18E8B-9681-4CC2-B9FF-B3F1FBB425EF}"/>
    <cellStyle name="20% - Accent3 3 5" xfId="2664" xr:uid="{00000000-0005-0000-0000-00005E010000}"/>
    <cellStyle name="20% - Accent3 3 5 2" xfId="6402" xr:uid="{9991C735-6D8D-4110-AE4B-D4D61698326C}"/>
    <cellStyle name="20% - Accent3 3 6" xfId="1750" xr:uid="{00000000-0005-0000-0000-00005F010000}"/>
    <cellStyle name="20% - Accent3 3 6 2" xfId="5494" xr:uid="{CFDFEB4B-2ADC-4B4D-9387-D5398752B5EE}"/>
    <cellStyle name="20% - Accent3 3 7" xfId="1049" xr:uid="{00000000-0005-0000-0000-000060010000}"/>
    <cellStyle name="20% - Accent3 3 7 2" xfId="4801" xr:uid="{EC5C8C29-D7CA-4326-8AC1-46A46DB19E7D}"/>
    <cellStyle name="20% - Accent3 3 8" xfId="3411" xr:uid="{00000000-0005-0000-0000-000061010000}"/>
    <cellStyle name="20% - Accent3 3 8 2" xfId="7109" xr:uid="{BD80D0C3-4896-4440-B4BA-813AAFF5B9DE}"/>
    <cellStyle name="20% - Accent3 3 9" xfId="4108" xr:uid="{10686E3E-4D7E-4B7F-8C4E-DC612C3C0B6E}"/>
    <cellStyle name="20% - Accent3 4" xfId="175" xr:uid="{00000000-0005-0000-0000-000062010000}"/>
    <cellStyle name="20% - Accent3 4 2" xfId="176" xr:uid="{00000000-0005-0000-0000-000063010000}"/>
    <cellStyle name="20% - Accent3 4 2 2" xfId="601" xr:uid="{00000000-0005-0000-0000-000064010000}"/>
    <cellStyle name="20% - Accent3 4 2 2 2" xfId="2492" xr:uid="{00000000-0005-0000-0000-000065010000}"/>
    <cellStyle name="20% - Accent3 4 2 2 2 2" xfId="6230" xr:uid="{8431032A-7C83-4610-8C1C-996C6D06F260}"/>
    <cellStyle name="20% - Accent3 4 2 2 3" xfId="2955" xr:uid="{00000000-0005-0000-0000-000066010000}"/>
    <cellStyle name="20% - Accent3 4 2 2 3 2" xfId="6688" xr:uid="{C6935F88-173E-41A8-904F-CAC7FA70C5F3}"/>
    <cellStyle name="20% - Accent3 4 2 2 4" xfId="2036" xr:uid="{00000000-0005-0000-0000-000067010000}"/>
    <cellStyle name="20% - Accent3 4 2 2 4 2" xfId="5776" xr:uid="{F865A89B-1AB4-462B-9545-9AAFFC55205D}"/>
    <cellStyle name="20% - Accent3 4 2 2 5" xfId="1339" xr:uid="{00000000-0005-0000-0000-000068010000}"/>
    <cellStyle name="20% - Accent3 4 2 2 5 2" xfId="5087" xr:uid="{380489F0-D052-4AE2-AB57-BF11E4DADEE2}"/>
    <cellStyle name="20% - Accent3 4 2 2 6" xfId="3697" xr:uid="{00000000-0005-0000-0000-000069010000}"/>
    <cellStyle name="20% - Accent3 4 2 2 6 2" xfId="7395" xr:uid="{65B3D5F7-09CC-4C92-BBB8-B5FA388A754A}"/>
    <cellStyle name="20% - Accent3 4 2 2 7" xfId="4394" xr:uid="{ED04EB1C-F310-4E12-81F5-A7914B3FD1E8}"/>
    <cellStyle name="20% - Accent3 4 2 3" xfId="844" xr:uid="{00000000-0005-0000-0000-00006A010000}"/>
    <cellStyle name="20% - Accent3 4 2 3 2" xfId="3189" xr:uid="{00000000-0005-0000-0000-00006B010000}"/>
    <cellStyle name="20% - Accent3 4 2 3 2 2" xfId="6919" xr:uid="{CDA1A61D-425D-4275-9CD3-3BCBC99808CF}"/>
    <cellStyle name="20% - Accent3 4 2 3 3" xfId="2264" xr:uid="{00000000-0005-0000-0000-00006C010000}"/>
    <cellStyle name="20% - Accent3 4 2 3 3 2" xfId="6003" xr:uid="{9C948B4E-A1C3-45AF-9882-3DAE5BFD2A4E}"/>
    <cellStyle name="20% - Accent3 4 2 3 4" xfId="1571" xr:uid="{00000000-0005-0000-0000-00006D010000}"/>
    <cellStyle name="20% - Accent3 4 2 3 4 2" xfId="5318" xr:uid="{16352485-F13D-4ABE-B937-03593B0E856B}"/>
    <cellStyle name="20% - Accent3 4 2 3 5" xfId="3928" xr:uid="{00000000-0005-0000-0000-00006E010000}"/>
    <cellStyle name="20% - Accent3 4 2 3 5 2" xfId="7626" xr:uid="{82FC0F26-1FCF-46CC-999F-41989DA81B26}"/>
    <cellStyle name="20% - Accent3 4 2 3 6" xfId="4625" xr:uid="{ACE87F80-E6A0-4C89-AAF9-690F1617F9D3}"/>
    <cellStyle name="20% - Accent3 4 2 4" xfId="2720" xr:uid="{00000000-0005-0000-0000-00006F010000}"/>
    <cellStyle name="20% - Accent3 4 2 4 2" xfId="6457" xr:uid="{DE8BE6F3-9353-480E-961A-263171E76AB0}"/>
    <cellStyle name="20% - Accent3 4 2 5" xfId="1806" xr:uid="{00000000-0005-0000-0000-000070010000}"/>
    <cellStyle name="20% - Accent3 4 2 5 2" xfId="5549" xr:uid="{D3495A1B-9571-4483-B869-3F0296CB0248}"/>
    <cellStyle name="20% - Accent3 4 2 6" xfId="1105" xr:uid="{00000000-0005-0000-0000-000071010000}"/>
    <cellStyle name="20% - Accent3 4 2 6 2" xfId="4856" xr:uid="{D671AAA0-6690-49B8-84FD-2DD515BC57D3}"/>
    <cellStyle name="20% - Accent3 4 2 7" xfId="3466" xr:uid="{00000000-0005-0000-0000-000072010000}"/>
    <cellStyle name="20% - Accent3 4 2 7 2" xfId="7164" xr:uid="{5C62A614-F318-47E1-BB36-589458346608}"/>
    <cellStyle name="20% - Accent3 4 2 8" xfId="4163" xr:uid="{94CE4752-5440-4FEC-8E6B-E3C5938E4A0C}"/>
    <cellStyle name="20% - Accent3 4 3" xfId="600" xr:uid="{00000000-0005-0000-0000-000073010000}"/>
    <cellStyle name="20% - Accent3 4 3 2" xfId="2491" xr:uid="{00000000-0005-0000-0000-000074010000}"/>
    <cellStyle name="20% - Accent3 4 3 2 2" xfId="6229" xr:uid="{D49522A4-7B91-48DC-864E-4798C6022F08}"/>
    <cellStyle name="20% - Accent3 4 3 3" xfId="2954" xr:uid="{00000000-0005-0000-0000-000075010000}"/>
    <cellStyle name="20% - Accent3 4 3 3 2" xfId="6687" xr:uid="{50AB1609-DC56-407A-8B1B-EFC9E538A87A}"/>
    <cellStyle name="20% - Accent3 4 3 4" xfId="2035" xr:uid="{00000000-0005-0000-0000-000076010000}"/>
    <cellStyle name="20% - Accent3 4 3 4 2" xfId="5775" xr:uid="{2E142D82-D239-4C76-8346-5550B9702C45}"/>
    <cellStyle name="20% - Accent3 4 3 5" xfId="1338" xr:uid="{00000000-0005-0000-0000-000077010000}"/>
    <cellStyle name="20% - Accent3 4 3 5 2" xfId="5086" xr:uid="{CBBCAA00-C5B0-40B1-A370-CFBD4D08D939}"/>
    <cellStyle name="20% - Accent3 4 3 6" xfId="3696" xr:uid="{00000000-0005-0000-0000-000078010000}"/>
    <cellStyle name="20% - Accent3 4 3 6 2" xfId="7394" xr:uid="{ED6AE480-6DCE-4AEC-87FD-4DDA6DEC1BFA}"/>
    <cellStyle name="20% - Accent3 4 3 7" xfId="4393" xr:uid="{0789F0C0-4852-4C3A-A15A-B0163A8E8214}"/>
    <cellStyle name="20% - Accent3 4 4" xfId="843" xr:uid="{00000000-0005-0000-0000-000079010000}"/>
    <cellStyle name="20% - Accent3 4 4 2" xfId="3188" xr:uid="{00000000-0005-0000-0000-00007A010000}"/>
    <cellStyle name="20% - Accent3 4 4 2 2" xfId="6918" xr:uid="{AA3947B8-A835-445A-BAC9-3C4D21C54467}"/>
    <cellStyle name="20% - Accent3 4 4 3" xfId="2263" xr:uid="{00000000-0005-0000-0000-00007B010000}"/>
    <cellStyle name="20% - Accent3 4 4 3 2" xfId="6002" xr:uid="{9C86C081-F84B-4BA7-BC95-B12525F9F41C}"/>
    <cellStyle name="20% - Accent3 4 4 4" xfId="1570" xr:uid="{00000000-0005-0000-0000-00007C010000}"/>
    <cellStyle name="20% - Accent3 4 4 4 2" xfId="5317" xr:uid="{1A302EC3-DD5A-43B6-8AD0-1F5E4B5016ED}"/>
    <cellStyle name="20% - Accent3 4 4 5" xfId="3927" xr:uid="{00000000-0005-0000-0000-00007D010000}"/>
    <cellStyle name="20% - Accent3 4 4 5 2" xfId="7625" xr:uid="{20C982B1-5A42-40F4-B165-4D21195EF501}"/>
    <cellStyle name="20% - Accent3 4 4 6" xfId="4624" xr:uid="{02FF186D-5F54-480E-BF8A-3598A7B164A9}"/>
    <cellStyle name="20% - Accent3 4 5" xfId="2719" xr:uid="{00000000-0005-0000-0000-00007E010000}"/>
    <cellStyle name="20% - Accent3 4 5 2" xfId="6456" xr:uid="{15BB90E2-825A-4DB3-A80D-D7F65298E4EF}"/>
    <cellStyle name="20% - Accent3 4 6" xfId="1805" xr:uid="{00000000-0005-0000-0000-00007F010000}"/>
    <cellStyle name="20% - Accent3 4 6 2" xfId="5548" xr:uid="{D852C140-D25F-46C2-A1F4-1374DC8FB1F0}"/>
    <cellStyle name="20% - Accent3 4 7" xfId="1104" xr:uid="{00000000-0005-0000-0000-000080010000}"/>
    <cellStyle name="20% - Accent3 4 7 2" xfId="4855" xr:uid="{617151FB-2025-490D-A670-4042FBF041E3}"/>
    <cellStyle name="20% - Accent3 4 8" xfId="3465" xr:uid="{00000000-0005-0000-0000-000081010000}"/>
    <cellStyle name="20% - Accent3 4 8 2" xfId="7163" xr:uid="{ABA577D1-8EC7-49D8-922A-683AD612ED38}"/>
    <cellStyle name="20% - Accent3 4 9" xfId="4162" xr:uid="{58B45C2D-0538-4DFE-BE51-E121B824BD7A}"/>
    <cellStyle name="20% - Accent4 2" xfId="23" xr:uid="{00000000-0005-0000-0000-000082010000}"/>
    <cellStyle name="20% - Accent4 2 10" xfId="4111" xr:uid="{8EDD3B7D-2C43-41A7-95AF-89022EBD3B12}"/>
    <cellStyle name="20% - Accent4 2 2" xfId="177" xr:uid="{00000000-0005-0000-0000-000083010000}"/>
    <cellStyle name="20% - Accent4 2 2 2" xfId="178" xr:uid="{00000000-0005-0000-0000-000084010000}"/>
    <cellStyle name="20% - Accent4 2 2 2 2" xfId="603" xr:uid="{00000000-0005-0000-0000-000085010000}"/>
    <cellStyle name="20% - Accent4 2 2 2 2 2" xfId="2494" xr:uid="{00000000-0005-0000-0000-000086010000}"/>
    <cellStyle name="20% - Accent4 2 2 2 2 2 2" xfId="6232" xr:uid="{1091EEA2-4D7C-450F-B478-C5A4D1D96B1E}"/>
    <cellStyle name="20% - Accent4 2 2 2 2 3" xfId="2957" xr:uid="{00000000-0005-0000-0000-000087010000}"/>
    <cellStyle name="20% - Accent4 2 2 2 2 3 2" xfId="6690" xr:uid="{8C8A9252-395C-433C-9C1D-DEDDF2353B64}"/>
    <cellStyle name="20% - Accent4 2 2 2 2 4" xfId="2038" xr:uid="{00000000-0005-0000-0000-000088010000}"/>
    <cellStyle name="20% - Accent4 2 2 2 2 4 2" xfId="5778" xr:uid="{4E4C49E9-A591-43B0-A49F-7E718070C5CA}"/>
    <cellStyle name="20% - Accent4 2 2 2 2 5" xfId="1341" xr:uid="{00000000-0005-0000-0000-000089010000}"/>
    <cellStyle name="20% - Accent4 2 2 2 2 5 2" xfId="5089" xr:uid="{51FB9420-DB8F-472F-882F-729C231E8AA2}"/>
    <cellStyle name="20% - Accent4 2 2 2 2 6" xfId="3699" xr:uid="{00000000-0005-0000-0000-00008A010000}"/>
    <cellStyle name="20% - Accent4 2 2 2 2 6 2" xfId="7397" xr:uid="{EE67C93A-4A92-412E-9565-ABFE51896A55}"/>
    <cellStyle name="20% - Accent4 2 2 2 2 7" xfId="4396" xr:uid="{9A59B726-0F1B-419A-918B-4C518529C8A4}"/>
    <cellStyle name="20% - Accent4 2 2 2 3" xfId="846" xr:uid="{00000000-0005-0000-0000-00008B010000}"/>
    <cellStyle name="20% - Accent4 2 2 2 3 2" xfId="3191" xr:uid="{00000000-0005-0000-0000-00008C010000}"/>
    <cellStyle name="20% - Accent4 2 2 2 3 2 2" xfId="6921" xr:uid="{3BE024D1-E82C-4FE1-A670-412C6F7B95B2}"/>
    <cellStyle name="20% - Accent4 2 2 2 3 3" xfId="2266" xr:uid="{00000000-0005-0000-0000-00008D010000}"/>
    <cellStyle name="20% - Accent4 2 2 2 3 3 2" xfId="6005" xr:uid="{D2E0DC45-C7DF-448C-B450-3BE9014C995E}"/>
    <cellStyle name="20% - Accent4 2 2 2 3 4" xfId="1573" xr:uid="{00000000-0005-0000-0000-00008E010000}"/>
    <cellStyle name="20% - Accent4 2 2 2 3 4 2" xfId="5320" xr:uid="{C9FECACD-9752-4C61-8EF9-76C8AF7952F0}"/>
    <cellStyle name="20% - Accent4 2 2 2 3 5" xfId="3930" xr:uid="{00000000-0005-0000-0000-00008F010000}"/>
    <cellStyle name="20% - Accent4 2 2 2 3 5 2" xfId="7628" xr:uid="{CB75453D-1BC0-4B13-8907-82F07225CA65}"/>
    <cellStyle name="20% - Accent4 2 2 2 3 6" xfId="4627" xr:uid="{03943B9C-B68F-448E-9F9E-7FCF3F64F6D7}"/>
    <cellStyle name="20% - Accent4 2 2 2 4" xfId="2722" xr:uid="{00000000-0005-0000-0000-000090010000}"/>
    <cellStyle name="20% - Accent4 2 2 2 4 2" xfId="6459" xr:uid="{74054F2E-7D49-4E1C-BC55-F15416AB3219}"/>
    <cellStyle name="20% - Accent4 2 2 2 5" xfId="1808" xr:uid="{00000000-0005-0000-0000-000091010000}"/>
    <cellStyle name="20% - Accent4 2 2 2 5 2" xfId="5551" xr:uid="{60EDA14A-AC95-42B3-9303-AF72D2B1C7EB}"/>
    <cellStyle name="20% - Accent4 2 2 2 6" xfId="1107" xr:uid="{00000000-0005-0000-0000-000092010000}"/>
    <cellStyle name="20% - Accent4 2 2 2 6 2" xfId="4858" xr:uid="{4E7085D6-4043-4084-B472-73A680A54283}"/>
    <cellStyle name="20% - Accent4 2 2 2 7" xfId="3468" xr:uid="{00000000-0005-0000-0000-000093010000}"/>
    <cellStyle name="20% - Accent4 2 2 2 7 2" xfId="7166" xr:uid="{06188A5A-5A13-443E-A523-6143F8B67DBA}"/>
    <cellStyle name="20% - Accent4 2 2 2 8" xfId="4165" xr:uid="{E1B2A7EA-0A58-4B3A-B080-15F7DDFD2869}"/>
    <cellStyle name="20% - Accent4 2 2 3" xfId="602" xr:uid="{00000000-0005-0000-0000-000094010000}"/>
    <cellStyle name="20% - Accent4 2 2 3 2" xfId="2493" xr:uid="{00000000-0005-0000-0000-000095010000}"/>
    <cellStyle name="20% - Accent4 2 2 3 2 2" xfId="6231" xr:uid="{BCD3F5B4-4B5B-4A93-A4A7-20749C86117F}"/>
    <cellStyle name="20% - Accent4 2 2 3 3" xfId="2956" xr:uid="{00000000-0005-0000-0000-000096010000}"/>
    <cellStyle name="20% - Accent4 2 2 3 3 2" xfId="6689" xr:uid="{E4730827-D46E-456A-824A-73CE7033BBE1}"/>
    <cellStyle name="20% - Accent4 2 2 3 4" xfId="2037" xr:uid="{00000000-0005-0000-0000-000097010000}"/>
    <cellStyle name="20% - Accent4 2 2 3 4 2" xfId="5777" xr:uid="{A209257A-EAAD-4578-B694-841754C34F2A}"/>
    <cellStyle name="20% - Accent4 2 2 3 5" xfId="1340" xr:uid="{00000000-0005-0000-0000-000098010000}"/>
    <cellStyle name="20% - Accent4 2 2 3 5 2" xfId="5088" xr:uid="{F4C55E25-1DFC-42ED-8B0D-082A3C2166F5}"/>
    <cellStyle name="20% - Accent4 2 2 3 6" xfId="3698" xr:uid="{00000000-0005-0000-0000-000099010000}"/>
    <cellStyle name="20% - Accent4 2 2 3 6 2" xfId="7396" xr:uid="{87E76366-12D9-4FAA-AE77-B1CD41AE0747}"/>
    <cellStyle name="20% - Accent4 2 2 3 7" xfId="4395" xr:uid="{E9FEAD03-70A4-4C89-88EA-D670C5DD44BF}"/>
    <cellStyle name="20% - Accent4 2 2 4" xfId="845" xr:uid="{00000000-0005-0000-0000-00009A010000}"/>
    <cellStyle name="20% - Accent4 2 2 4 2" xfId="3190" xr:uid="{00000000-0005-0000-0000-00009B010000}"/>
    <cellStyle name="20% - Accent4 2 2 4 2 2" xfId="6920" xr:uid="{81A2BD2C-7C5F-4B25-9A6A-C5F3C32EB5BC}"/>
    <cellStyle name="20% - Accent4 2 2 4 3" xfId="2265" xr:uid="{00000000-0005-0000-0000-00009C010000}"/>
    <cellStyle name="20% - Accent4 2 2 4 3 2" xfId="6004" xr:uid="{03757806-DE4F-4E2D-9EED-AF62C84CBF65}"/>
    <cellStyle name="20% - Accent4 2 2 4 4" xfId="1572" xr:uid="{00000000-0005-0000-0000-00009D010000}"/>
    <cellStyle name="20% - Accent4 2 2 4 4 2" xfId="5319" xr:uid="{E138C7B9-C53B-4BC0-8710-96A375276589}"/>
    <cellStyle name="20% - Accent4 2 2 4 5" xfId="3929" xr:uid="{00000000-0005-0000-0000-00009E010000}"/>
    <cellStyle name="20% - Accent4 2 2 4 5 2" xfId="7627" xr:uid="{937E812C-D2A4-43CF-AE95-5351F4B23BEC}"/>
    <cellStyle name="20% - Accent4 2 2 4 6" xfId="4626" xr:uid="{DA6B1637-1CCC-47CC-8A34-83AE0C28E8D1}"/>
    <cellStyle name="20% - Accent4 2 2 5" xfId="2721" xr:uid="{00000000-0005-0000-0000-00009F010000}"/>
    <cellStyle name="20% - Accent4 2 2 5 2" xfId="6458" xr:uid="{2D1A2D98-0A37-4EFF-A05F-9406086BC430}"/>
    <cellStyle name="20% - Accent4 2 2 6" xfId="1807" xr:uid="{00000000-0005-0000-0000-0000A0010000}"/>
    <cellStyle name="20% - Accent4 2 2 6 2" xfId="5550" xr:uid="{9D528020-0D77-4A08-9141-FF01BE89A7DA}"/>
    <cellStyle name="20% - Accent4 2 2 7" xfId="1106" xr:uid="{00000000-0005-0000-0000-0000A1010000}"/>
    <cellStyle name="20% - Accent4 2 2 7 2" xfId="4857" xr:uid="{B3700E69-AD0F-4001-BF1D-D70AC3E03A4A}"/>
    <cellStyle name="20% - Accent4 2 2 8" xfId="3467" xr:uid="{00000000-0005-0000-0000-0000A2010000}"/>
    <cellStyle name="20% - Accent4 2 2 8 2" xfId="7165" xr:uid="{6C9375BE-2828-41C3-9EA9-671F41533E86}"/>
    <cellStyle name="20% - Accent4 2 2 9" xfId="4164" xr:uid="{552D7576-AC1B-4A55-8A27-EC4AA811EEB3}"/>
    <cellStyle name="20% - Accent4 2 3" xfId="179" xr:uid="{00000000-0005-0000-0000-0000A3010000}"/>
    <cellStyle name="20% - Accent4 2 3 2" xfId="604" xr:uid="{00000000-0005-0000-0000-0000A4010000}"/>
    <cellStyle name="20% - Accent4 2 3 2 2" xfId="2495" xr:uid="{00000000-0005-0000-0000-0000A5010000}"/>
    <cellStyle name="20% - Accent4 2 3 2 2 2" xfId="6233" xr:uid="{A3243963-2CEC-4CA2-ADA2-B80C87C609AF}"/>
    <cellStyle name="20% - Accent4 2 3 2 3" xfId="2958" xr:uid="{00000000-0005-0000-0000-0000A6010000}"/>
    <cellStyle name="20% - Accent4 2 3 2 3 2" xfId="6691" xr:uid="{9537A7D9-1887-48CC-B2FA-DE562A4AF1C8}"/>
    <cellStyle name="20% - Accent4 2 3 2 4" xfId="2039" xr:uid="{00000000-0005-0000-0000-0000A7010000}"/>
    <cellStyle name="20% - Accent4 2 3 2 4 2" xfId="5779" xr:uid="{CC27C2D0-89B2-474A-AF9F-B3B7E91765F2}"/>
    <cellStyle name="20% - Accent4 2 3 2 5" xfId="1342" xr:uid="{00000000-0005-0000-0000-0000A8010000}"/>
    <cellStyle name="20% - Accent4 2 3 2 5 2" xfId="5090" xr:uid="{65931990-62A9-4574-8564-471894BFCB81}"/>
    <cellStyle name="20% - Accent4 2 3 2 6" xfId="3700" xr:uid="{00000000-0005-0000-0000-0000A9010000}"/>
    <cellStyle name="20% - Accent4 2 3 2 6 2" xfId="7398" xr:uid="{B0CF65C4-ED01-4FB4-A523-EE23BD845BC6}"/>
    <cellStyle name="20% - Accent4 2 3 2 7" xfId="4397" xr:uid="{CF4FDC0B-C8A0-44C0-9F98-613998DA6FD7}"/>
    <cellStyle name="20% - Accent4 2 3 3" xfId="847" xr:uid="{00000000-0005-0000-0000-0000AA010000}"/>
    <cellStyle name="20% - Accent4 2 3 3 2" xfId="3192" xr:uid="{00000000-0005-0000-0000-0000AB010000}"/>
    <cellStyle name="20% - Accent4 2 3 3 2 2" xfId="6922" xr:uid="{C3C49D94-7E53-4947-BDF7-B9428AE4AE8A}"/>
    <cellStyle name="20% - Accent4 2 3 3 3" xfId="2267" xr:uid="{00000000-0005-0000-0000-0000AC010000}"/>
    <cellStyle name="20% - Accent4 2 3 3 3 2" xfId="6006" xr:uid="{D96A7701-34BE-4EAD-9219-C87F211AE3B9}"/>
    <cellStyle name="20% - Accent4 2 3 3 4" xfId="1574" xr:uid="{00000000-0005-0000-0000-0000AD010000}"/>
    <cellStyle name="20% - Accent4 2 3 3 4 2" xfId="5321" xr:uid="{4E27C6B6-80D0-46F0-9CC3-941B14A9E734}"/>
    <cellStyle name="20% - Accent4 2 3 3 5" xfId="3931" xr:uid="{00000000-0005-0000-0000-0000AE010000}"/>
    <cellStyle name="20% - Accent4 2 3 3 5 2" xfId="7629" xr:uid="{B0693D4E-25AC-4AE8-B4A4-4A905119F93C}"/>
    <cellStyle name="20% - Accent4 2 3 3 6" xfId="4628" xr:uid="{92AB0CBD-7C31-4AF3-B8C7-EAC2C18D6FCB}"/>
    <cellStyle name="20% - Accent4 2 3 4" xfId="2723" xr:uid="{00000000-0005-0000-0000-0000AF010000}"/>
    <cellStyle name="20% - Accent4 2 3 4 2" xfId="6460" xr:uid="{99C07428-24CA-4EF7-9BA4-5B78B0C8DDC6}"/>
    <cellStyle name="20% - Accent4 2 3 5" xfId="1809" xr:uid="{00000000-0005-0000-0000-0000B0010000}"/>
    <cellStyle name="20% - Accent4 2 3 5 2" xfId="5552" xr:uid="{E86CC56A-A06B-4041-97B4-0C21D0351C98}"/>
    <cellStyle name="20% - Accent4 2 3 6" xfId="1108" xr:uid="{00000000-0005-0000-0000-0000B1010000}"/>
    <cellStyle name="20% - Accent4 2 3 6 2" xfId="4859" xr:uid="{353400CD-11FA-46E0-BCCA-81B708EEA434}"/>
    <cellStyle name="20% - Accent4 2 3 7" xfId="3469" xr:uid="{00000000-0005-0000-0000-0000B2010000}"/>
    <cellStyle name="20% - Accent4 2 3 7 2" xfId="7167" xr:uid="{E77F7298-70A1-4E42-A853-715C270127D8}"/>
    <cellStyle name="20% - Accent4 2 3 8" xfId="4166" xr:uid="{35D63CD1-E6CD-4610-8166-3CDDE5FFF95B}"/>
    <cellStyle name="20% - Accent4 2 4" xfId="549" xr:uid="{00000000-0005-0000-0000-0000B3010000}"/>
    <cellStyle name="20% - Accent4 2 4 2" xfId="2440" xr:uid="{00000000-0005-0000-0000-0000B4010000}"/>
    <cellStyle name="20% - Accent4 2 4 2 2" xfId="6178" xr:uid="{6DA5AB2B-7A2A-4D9C-B324-1150AA9FE468}"/>
    <cellStyle name="20% - Accent4 2 4 3" xfId="2903" xr:uid="{00000000-0005-0000-0000-0000B5010000}"/>
    <cellStyle name="20% - Accent4 2 4 3 2" xfId="6636" xr:uid="{08FB41F4-9A59-4E30-939B-3234DE1588F5}"/>
    <cellStyle name="20% - Accent4 2 4 4" xfId="1984" xr:uid="{00000000-0005-0000-0000-0000B6010000}"/>
    <cellStyle name="20% - Accent4 2 4 4 2" xfId="5724" xr:uid="{3490461F-1944-40BA-946C-65FD84125262}"/>
    <cellStyle name="20% - Accent4 2 4 5" xfId="1287" xr:uid="{00000000-0005-0000-0000-0000B7010000}"/>
    <cellStyle name="20% - Accent4 2 4 5 2" xfId="5035" xr:uid="{50CC6027-CBCA-4FD6-A06F-69B39DA9D9DB}"/>
    <cellStyle name="20% - Accent4 2 4 6" xfId="3645" xr:uid="{00000000-0005-0000-0000-0000B8010000}"/>
    <cellStyle name="20% - Accent4 2 4 6 2" xfId="7343" xr:uid="{E74EAF05-BAE0-4AC5-93AB-E2D16ED7D575}"/>
    <cellStyle name="20% - Accent4 2 4 7" xfId="4342" xr:uid="{2E437918-D3CD-45DC-9C0C-D17C6EE7DCE8}"/>
    <cellStyle name="20% - Accent4 2 5" xfId="789" xr:uid="{00000000-0005-0000-0000-0000B9010000}"/>
    <cellStyle name="20% - Accent4 2 5 2" xfId="3134" xr:uid="{00000000-0005-0000-0000-0000BA010000}"/>
    <cellStyle name="20% - Accent4 2 5 2 2" xfId="6867" xr:uid="{DDF471E5-6DAE-4F65-94C0-48996CE706F2}"/>
    <cellStyle name="20% - Accent4 2 5 3" xfId="2211" xr:uid="{00000000-0005-0000-0000-0000BB010000}"/>
    <cellStyle name="20% - Accent4 2 5 3 2" xfId="5951" xr:uid="{A573F787-2D45-4250-B98B-93476F7B93DB}"/>
    <cellStyle name="20% - Accent4 2 5 4" xfId="1518" xr:uid="{00000000-0005-0000-0000-0000BC010000}"/>
    <cellStyle name="20% - Accent4 2 5 4 2" xfId="5266" xr:uid="{4EBCCABE-753B-464D-8F93-C9EF0CADC8C5}"/>
    <cellStyle name="20% - Accent4 2 5 5" xfId="3876" xr:uid="{00000000-0005-0000-0000-0000BD010000}"/>
    <cellStyle name="20% - Accent4 2 5 5 2" xfId="7574" xr:uid="{8446A6DC-075F-4D43-AC15-296926C0AACF}"/>
    <cellStyle name="20% - Accent4 2 5 6" xfId="4573" xr:uid="{05892AEA-E64C-4285-BDFC-9A77BCB9AE2E}"/>
    <cellStyle name="20% - Accent4 2 6" xfId="2667" xr:uid="{00000000-0005-0000-0000-0000BE010000}"/>
    <cellStyle name="20% - Accent4 2 6 2" xfId="6405" xr:uid="{3DF946C1-FC6E-4C2F-A437-7C3795550D7B}"/>
    <cellStyle name="20% - Accent4 2 7" xfId="1753" xr:uid="{00000000-0005-0000-0000-0000BF010000}"/>
    <cellStyle name="20% - Accent4 2 7 2" xfId="5497" xr:uid="{D87429D3-BA6A-4D40-8944-A3EA4125A944}"/>
    <cellStyle name="20% - Accent4 2 8" xfId="1052" xr:uid="{00000000-0005-0000-0000-0000C0010000}"/>
    <cellStyle name="20% - Accent4 2 8 2" xfId="4804" xr:uid="{19BE1287-6E5A-42BE-BCAC-068112FE8552}"/>
    <cellStyle name="20% - Accent4 2 9" xfId="3414" xr:uid="{00000000-0005-0000-0000-0000C1010000}"/>
    <cellStyle name="20% - Accent4 2 9 2" xfId="7112" xr:uid="{77CA8276-7729-4CE0-AADF-31AD6FD3AD5B}"/>
    <cellStyle name="20% - Accent4 3" xfId="22" xr:uid="{00000000-0005-0000-0000-0000C2010000}"/>
    <cellStyle name="20% - Accent4 3 2" xfId="180" xr:uid="{00000000-0005-0000-0000-0000C3010000}"/>
    <cellStyle name="20% - Accent4 3 2 2" xfId="605" xr:uid="{00000000-0005-0000-0000-0000C4010000}"/>
    <cellStyle name="20% - Accent4 3 2 2 2" xfId="2496" xr:uid="{00000000-0005-0000-0000-0000C5010000}"/>
    <cellStyle name="20% - Accent4 3 2 2 2 2" xfId="6234" xr:uid="{1522764E-828F-4438-9944-59AF880D13EA}"/>
    <cellStyle name="20% - Accent4 3 2 2 3" xfId="2959" xr:uid="{00000000-0005-0000-0000-0000C6010000}"/>
    <cellStyle name="20% - Accent4 3 2 2 3 2" xfId="6692" xr:uid="{8A46760E-A7AB-44CA-ABAB-B1C8D6E56F17}"/>
    <cellStyle name="20% - Accent4 3 2 2 4" xfId="2040" xr:uid="{00000000-0005-0000-0000-0000C7010000}"/>
    <cellStyle name="20% - Accent4 3 2 2 4 2" xfId="5780" xr:uid="{30E6CC05-1ECE-47BC-8E08-7CC8D32CA524}"/>
    <cellStyle name="20% - Accent4 3 2 2 5" xfId="1343" xr:uid="{00000000-0005-0000-0000-0000C8010000}"/>
    <cellStyle name="20% - Accent4 3 2 2 5 2" xfId="5091" xr:uid="{6C060961-1570-47C2-8FEB-48EA2115BA4E}"/>
    <cellStyle name="20% - Accent4 3 2 2 6" xfId="3701" xr:uid="{00000000-0005-0000-0000-0000C9010000}"/>
    <cellStyle name="20% - Accent4 3 2 2 6 2" xfId="7399" xr:uid="{75F6F500-E789-4383-8EEF-16B5BC5E5D90}"/>
    <cellStyle name="20% - Accent4 3 2 2 7" xfId="4398" xr:uid="{9698A289-0F9B-4A18-BA12-F75E042CD528}"/>
    <cellStyle name="20% - Accent4 3 2 3" xfId="848" xr:uid="{00000000-0005-0000-0000-0000CA010000}"/>
    <cellStyle name="20% - Accent4 3 2 3 2" xfId="3193" xr:uid="{00000000-0005-0000-0000-0000CB010000}"/>
    <cellStyle name="20% - Accent4 3 2 3 2 2" xfId="6923" xr:uid="{F673619B-7047-46F7-9B6D-0616BDEC689D}"/>
    <cellStyle name="20% - Accent4 3 2 3 3" xfId="2268" xr:uid="{00000000-0005-0000-0000-0000CC010000}"/>
    <cellStyle name="20% - Accent4 3 2 3 3 2" xfId="6007" xr:uid="{34323BE7-9CEF-45CF-AABD-51A53CA2A690}"/>
    <cellStyle name="20% - Accent4 3 2 3 4" xfId="1575" xr:uid="{00000000-0005-0000-0000-0000CD010000}"/>
    <cellStyle name="20% - Accent4 3 2 3 4 2" xfId="5322" xr:uid="{6D647429-83EE-45B1-AA36-11B2ABCE7C7D}"/>
    <cellStyle name="20% - Accent4 3 2 3 5" xfId="3932" xr:uid="{00000000-0005-0000-0000-0000CE010000}"/>
    <cellStyle name="20% - Accent4 3 2 3 5 2" xfId="7630" xr:uid="{5E965033-74F1-4442-A618-91C093D0D6B7}"/>
    <cellStyle name="20% - Accent4 3 2 3 6" xfId="4629" xr:uid="{8A2552F6-16BD-40A2-9C02-1520ECA30E94}"/>
    <cellStyle name="20% - Accent4 3 2 4" xfId="2724" xr:uid="{00000000-0005-0000-0000-0000CF010000}"/>
    <cellStyle name="20% - Accent4 3 2 4 2" xfId="6461" xr:uid="{A1D53EB0-C743-4A92-A9DC-45A4ABBB5806}"/>
    <cellStyle name="20% - Accent4 3 2 5" xfId="1810" xr:uid="{00000000-0005-0000-0000-0000D0010000}"/>
    <cellStyle name="20% - Accent4 3 2 5 2" xfId="5553" xr:uid="{7365DFE4-67AF-4B29-96C1-022D938FEF2B}"/>
    <cellStyle name="20% - Accent4 3 2 6" xfId="1109" xr:uid="{00000000-0005-0000-0000-0000D1010000}"/>
    <cellStyle name="20% - Accent4 3 2 6 2" xfId="4860" xr:uid="{DE134792-5E9E-41B9-BB76-86492E50EB73}"/>
    <cellStyle name="20% - Accent4 3 2 7" xfId="3470" xr:uid="{00000000-0005-0000-0000-0000D2010000}"/>
    <cellStyle name="20% - Accent4 3 2 7 2" xfId="7168" xr:uid="{18CEEE6D-BA86-40FF-88FA-B29A33A5B7B4}"/>
    <cellStyle name="20% - Accent4 3 2 8" xfId="4167" xr:uid="{1412FCA8-3947-48E5-AE40-59A1388137F6}"/>
    <cellStyle name="20% - Accent4 3 3" xfId="548" xr:uid="{00000000-0005-0000-0000-0000D3010000}"/>
    <cellStyle name="20% - Accent4 3 3 2" xfId="2439" xr:uid="{00000000-0005-0000-0000-0000D4010000}"/>
    <cellStyle name="20% - Accent4 3 3 2 2" xfId="6177" xr:uid="{228379D2-CABD-4370-921E-0A6B751D3225}"/>
    <cellStyle name="20% - Accent4 3 3 3" xfId="2902" xr:uid="{00000000-0005-0000-0000-0000D5010000}"/>
    <cellStyle name="20% - Accent4 3 3 3 2" xfId="6635" xr:uid="{68A42753-4D6A-4836-B557-B5FC9576FAA4}"/>
    <cellStyle name="20% - Accent4 3 3 4" xfId="1983" xr:uid="{00000000-0005-0000-0000-0000D6010000}"/>
    <cellStyle name="20% - Accent4 3 3 4 2" xfId="5723" xr:uid="{83E1524A-D5AB-4D63-9FA7-09841BA19BB4}"/>
    <cellStyle name="20% - Accent4 3 3 5" xfId="1286" xr:uid="{00000000-0005-0000-0000-0000D7010000}"/>
    <cellStyle name="20% - Accent4 3 3 5 2" xfId="5034" xr:uid="{B4F09CA7-76B8-4731-8B99-A2032D3A4D7D}"/>
    <cellStyle name="20% - Accent4 3 3 6" xfId="3644" xr:uid="{00000000-0005-0000-0000-0000D8010000}"/>
    <cellStyle name="20% - Accent4 3 3 6 2" xfId="7342" xr:uid="{63D391C1-81BF-46DB-AB54-E5F5E2DCFEEC}"/>
    <cellStyle name="20% - Accent4 3 3 7" xfId="4341" xr:uid="{21BF3EC4-3030-46CB-ADC4-EC133CC1739D}"/>
    <cellStyle name="20% - Accent4 3 4" xfId="788" xr:uid="{00000000-0005-0000-0000-0000D9010000}"/>
    <cellStyle name="20% - Accent4 3 4 2" xfId="3133" xr:uid="{00000000-0005-0000-0000-0000DA010000}"/>
    <cellStyle name="20% - Accent4 3 4 2 2" xfId="6866" xr:uid="{403A1EE3-8F6A-4A7B-9BF6-C6F0474348CB}"/>
    <cellStyle name="20% - Accent4 3 4 3" xfId="2210" xr:uid="{00000000-0005-0000-0000-0000DB010000}"/>
    <cellStyle name="20% - Accent4 3 4 3 2" xfId="5950" xr:uid="{3BB7566A-8F3A-46DF-AD9E-B9E5BA43CEF3}"/>
    <cellStyle name="20% - Accent4 3 4 4" xfId="1517" xr:uid="{00000000-0005-0000-0000-0000DC010000}"/>
    <cellStyle name="20% - Accent4 3 4 4 2" xfId="5265" xr:uid="{2B6F717A-4EF4-4390-B93B-403A730BDC56}"/>
    <cellStyle name="20% - Accent4 3 4 5" xfId="3875" xr:uid="{00000000-0005-0000-0000-0000DD010000}"/>
    <cellStyle name="20% - Accent4 3 4 5 2" xfId="7573" xr:uid="{B4A66462-09AE-4CEF-97FB-B9C008E07D4F}"/>
    <cellStyle name="20% - Accent4 3 4 6" xfId="4572" xr:uid="{3B2F25C3-F5D4-460B-A608-49B71D695A12}"/>
    <cellStyle name="20% - Accent4 3 5" xfId="2666" xr:uid="{00000000-0005-0000-0000-0000DE010000}"/>
    <cellStyle name="20% - Accent4 3 5 2" xfId="6404" xr:uid="{2A21B14D-31D5-41C7-8678-2326BC94B92F}"/>
    <cellStyle name="20% - Accent4 3 6" xfId="1752" xr:uid="{00000000-0005-0000-0000-0000DF010000}"/>
    <cellStyle name="20% - Accent4 3 6 2" xfId="5496" xr:uid="{AEE01AF5-A484-476D-8F35-8D04197E3592}"/>
    <cellStyle name="20% - Accent4 3 7" xfId="1051" xr:uid="{00000000-0005-0000-0000-0000E0010000}"/>
    <cellStyle name="20% - Accent4 3 7 2" xfId="4803" xr:uid="{78783CE9-62A5-4558-A88B-2719AEE07435}"/>
    <cellStyle name="20% - Accent4 3 8" xfId="3413" xr:uid="{00000000-0005-0000-0000-0000E1010000}"/>
    <cellStyle name="20% - Accent4 3 8 2" xfId="7111" xr:uid="{47DCCFBB-7DDC-4CCB-AA67-16FD894CD519}"/>
    <cellStyle name="20% - Accent4 3 9" xfId="4110" xr:uid="{B58553F2-ADB9-424B-BF59-0910BD1A9CFF}"/>
    <cellStyle name="20% - Accent4 4" xfId="181" xr:uid="{00000000-0005-0000-0000-0000E2010000}"/>
    <cellStyle name="20% - Accent4 4 2" xfId="182" xr:uid="{00000000-0005-0000-0000-0000E3010000}"/>
    <cellStyle name="20% - Accent4 4 2 2" xfId="607" xr:uid="{00000000-0005-0000-0000-0000E4010000}"/>
    <cellStyle name="20% - Accent4 4 2 2 2" xfId="2498" xr:uid="{00000000-0005-0000-0000-0000E5010000}"/>
    <cellStyle name="20% - Accent4 4 2 2 2 2" xfId="6236" xr:uid="{4418FE98-CE10-4200-85AF-9D2C8882C9A1}"/>
    <cellStyle name="20% - Accent4 4 2 2 3" xfId="2961" xr:uid="{00000000-0005-0000-0000-0000E6010000}"/>
    <cellStyle name="20% - Accent4 4 2 2 3 2" xfId="6694" xr:uid="{1CEB4F8E-41D6-4173-A748-7123A10C297A}"/>
    <cellStyle name="20% - Accent4 4 2 2 4" xfId="2042" xr:uid="{00000000-0005-0000-0000-0000E7010000}"/>
    <cellStyle name="20% - Accent4 4 2 2 4 2" xfId="5782" xr:uid="{40754E16-A647-491C-B5DA-A535E2C1D35F}"/>
    <cellStyle name="20% - Accent4 4 2 2 5" xfId="1345" xr:uid="{00000000-0005-0000-0000-0000E8010000}"/>
    <cellStyle name="20% - Accent4 4 2 2 5 2" xfId="5093" xr:uid="{0FFB32A5-113F-4739-980C-894932E11C9A}"/>
    <cellStyle name="20% - Accent4 4 2 2 6" xfId="3703" xr:uid="{00000000-0005-0000-0000-0000E9010000}"/>
    <cellStyle name="20% - Accent4 4 2 2 6 2" xfId="7401" xr:uid="{B9B6FEFA-5506-4142-BB62-C49410906F22}"/>
    <cellStyle name="20% - Accent4 4 2 2 7" xfId="4400" xr:uid="{C73CF27E-3BD1-4159-B8F9-3DE708D465B7}"/>
    <cellStyle name="20% - Accent4 4 2 3" xfId="850" xr:uid="{00000000-0005-0000-0000-0000EA010000}"/>
    <cellStyle name="20% - Accent4 4 2 3 2" xfId="3195" xr:uid="{00000000-0005-0000-0000-0000EB010000}"/>
    <cellStyle name="20% - Accent4 4 2 3 2 2" xfId="6925" xr:uid="{0A3B321C-D5AB-4B6E-98E2-6333006C2498}"/>
    <cellStyle name="20% - Accent4 4 2 3 3" xfId="2270" xr:uid="{00000000-0005-0000-0000-0000EC010000}"/>
    <cellStyle name="20% - Accent4 4 2 3 3 2" xfId="6009" xr:uid="{61ACA340-CA49-44ED-9006-B6BDAA0F2320}"/>
    <cellStyle name="20% - Accent4 4 2 3 4" xfId="1577" xr:uid="{00000000-0005-0000-0000-0000ED010000}"/>
    <cellStyle name="20% - Accent4 4 2 3 4 2" xfId="5324" xr:uid="{93C6CB6A-F28A-454B-8CE2-B846909F1917}"/>
    <cellStyle name="20% - Accent4 4 2 3 5" xfId="3934" xr:uid="{00000000-0005-0000-0000-0000EE010000}"/>
    <cellStyle name="20% - Accent4 4 2 3 5 2" xfId="7632" xr:uid="{E677DD1F-BC83-4BC6-B384-AA7C02716378}"/>
    <cellStyle name="20% - Accent4 4 2 3 6" xfId="4631" xr:uid="{D36FED3A-E4DA-4C6D-9653-2FB44547D4B9}"/>
    <cellStyle name="20% - Accent4 4 2 4" xfId="2726" xr:uid="{00000000-0005-0000-0000-0000EF010000}"/>
    <cellStyle name="20% - Accent4 4 2 4 2" xfId="6463" xr:uid="{E7F57F86-78C4-498A-A10E-5EFCBC21F189}"/>
    <cellStyle name="20% - Accent4 4 2 5" xfId="1812" xr:uid="{00000000-0005-0000-0000-0000F0010000}"/>
    <cellStyle name="20% - Accent4 4 2 5 2" xfId="5555" xr:uid="{42E7ECED-C951-40AF-B337-9A14A648FAA3}"/>
    <cellStyle name="20% - Accent4 4 2 6" xfId="1111" xr:uid="{00000000-0005-0000-0000-0000F1010000}"/>
    <cellStyle name="20% - Accent4 4 2 6 2" xfId="4862" xr:uid="{F7A4663E-CEFC-424D-95A5-7AAC21DCBEA5}"/>
    <cellStyle name="20% - Accent4 4 2 7" xfId="3472" xr:uid="{00000000-0005-0000-0000-0000F2010000}"/>
    <cellStyle name="20% - Accent4 4 2 7 2" xfId="7170" xr:uid="{FAFCB1E7-93B6-4433-9F9D-D269240EE209}"/>
    <cellStyle name="20% - Accent4 4 2 8" xfId="4169" xr:uid="{FF542FE7-164A-4E24-A46D-9F9C0481C23F}"/>
    <cellStyle name="20% - Accent4 4 3" xfId="606" xr:uid="{00000000-0005-0000-0000-0000F3010000}"/>
    <cellStyle name="20% - Accent4 4 3 2" xfId="2497" xr:uid="{00000000-0005-0000-0000-0000F4010000}"/>
    <cellStyle name="20% - Accent4 4 3 2 2" xfId="6235" xr:uid="{12F3826C-C8A4-4182-BC3B-BFE11E3B8015}"/>
    <cellStyle name="20% - Accent4 4 3 3" xfId="2960" xr:uid="{00000000-0005-0000-0000-0000F5010000}"/>
    <cellStyle name="20% - Accent4 4 3 3 2" xfId="6693" xr:uid="{41F4E908-8BBB-4547-8873-89A30D633C2D}"/>
    <cellStyle name="20% - Accent4 4 3 4" xfId="2041" xr:uid="{00000000-0005-0000-0000-0000F6010000}"/>
    <cellStyle name="20% - Accent4 4 3 4 2" xfId="5781" xr:uid="{A28FCBF9-1DD5-458A-96E1-D37A6ED97237}"/>
    <cellStyle name="20% - Accent4 4 3 5" xfId="1344" xr:uid="{00000000-0005-0000-0000-0000F7010000}"/>
    <cellStyle name="20% - Accent4 4 3 5 2" xfId="5092" xr:uid="{047C6FBA-936F-400B-9F6E-6339935CD366}"/>
    <cellStyle name="20% - Accent4 4 3 6" xfId="3702" xr:uid="{00000000-0005-0000-0000-0000F8010000}"/>
    <cellStyle name="20% - Accent4 4 3 6 2" xfId="7400" xr:uid="{E700B8E1-5B26-4299-90D8-B79A78D98DB9}"/>
    <cellStyle name="20% - Accent4 4 3 7" xfId="4399" xr:uid="{DDD3163A-EAF4-4DF1-9523-C43E9594DE7A}"/>
    <cellStyle name="20% - Accent4 4 4" xfId="849" xr:uid="{00000000-0005-0000-0000-0000F9010000}"/>
    <cellStyle name="20% - Accent4 4 4 2" xfId="3194" xr:uid="{00000000-0005-0000-0000-0000FA010000}"/>
    <cellStyle name="20% - Accent4 4 4 2 2" xfId="6924" xr:uid="{D2D4DE23-EE35-4D72-8DBF-5D2EB4E17300}"/>
    <cellStyle name="20% - Accent4 4 4 3" xfId="2269" xr:uid="{00000000-0005-0000-0000-0000FB010000}"/>
    <cellStyle name="20% - Accent4 4 4 3 2" xfId="6008" xr:uid="{B710E417-8CED-44F0-8120-0EAB0D530422}"/>
    <cellStyle name="20% - Accent4 4 4 4" xfId="1576" xr:uid="{00000000-0005-0000-0000-0000FC010000}"/>
    <cellStyle name="20% - Accent4 4 4 4 2" xfId="5323" xr:uid="{D8C71936-712C-41C7-AC27-69E8F78EEA23}"/>
    <cellStyle name="20% - Accent4 4 4 5" xfId="3933" xr:uid="{00000000-0005-0000-0000-0000FD010000}"/>
    <cellStyle name="20% - Accent4 4 4 5 2" xfId="7631" xr:uid="{4F837910-2ED4-48A5-9343-DABA8AE871C9}"/>
    <cellStyle name="20% - Accent4 4 4 6" xfId="4630" xr:uid="{52FE9246-B599-4245-BA43-3098F391D8D3}"/>
    <cellStyle name="20% - Accent4 4 5" xfId="2725" xr:uid="{00000000-0005-0000-0000-0000FE010000}"/>
    <cellStyle name="20% - Accent4 4 5 2" xfId="6462" xr:uid="{B0DA2738-E3B6-4B73-89A1-E1D87BC37686}"/>
    <cellStyle name="20% - Accent4 4 6" xfId="1811" xr:uid="{00000000-0005-0000-0000-0000FF010000}"/>
    <cellStyle name="20% - Accent4 4 6 2" xfId="5554" xr:uid="{8A59BC06-0982-4A17-8C08-390EDE5159B1}"/>
    <cellStyle name="20% - Accent4 4 7" xfId="1110" xr:uid="{00000000-0005-0000-0000-000000020000}"/>
    <cellStyle name="20% - Accent4 4 7 2" xfId="4861" xr:uid="{5668D9BF-29D2-4B45-82AC-3AB6DFBBE913}"/>
    <cellStyle name="20% - Accent4 4 8" xfId="3471" xr:uid="{00000000-0005-0000-0000-000001020000}"/>
    <cellStyle name="20% - Accent4 4 8 2" xfId="7169" xr:uid="{2DF46EDE-45C2-4576-AD52-D1BCE0192F9D}"/>
    <cellStyle name="20% - Accent4 4 9" xfId="4168" xr:uid="{8F981CD7-1784-44DB-9833-2C18FE354DAA}"/>
    <cellStyle name="20% - Accent5 2" xfId="25" xr:uid="{00000000-0005-0000-0000-000002020000}"/>
    <cellStyle name="20% - Accent5 2 10" xfId="4113" xr:uid="{815FD216-BA81-4EC6-9A25-2CAAEC97D09E}"/>
    <cellStyle name="20% - Accent5 2 2" xfId="183" xr:uid="{00000000-0005-0000-0000-000003020000}"/>
    <cellStyle name="20% - Accent5 2 2 2" xfId="184" xr:uid="{00000000-0005-0000-0000-000004020000}"/>
    <cellStyle name="20% - Accent5 2 2 2 2" xfId="609" xr:uid="{00000000-0005-0000-0000-000005020000}"/>
    <cellStyle name="20% - Accent5 2 2 2 2 2" xfId="2500" xr:uid="{00000000-0005-0000-0000-000006020000}"/>
    <cellStyle name="20% - Accent5 2 2 2 2 2 2" xfId="6238" xr:uid="{70C6F572-CE7C-49EC-8F40-B991FAC9762E}"/>
    <cellStyle name="20% - Accent5 2 2 2 2 3" xfId="2963" xr:uid="{00000000-0005-0000-0000-000007020000}"/>
    <cellStyle name="20% - Accent5 2 2 2 2 3 2" xfId="6696" xr:uid="{30507676-58A8-47B4-8C2E-AD9608C4E7B5}"/>
    <cellStyle name="20% - Accent5 2 2 2 2 4" xfId="2044" xr:uid="{00000000-0005-0000-0000-000008020000}"/>
    <cellStyle name="20% - Accent5 2 2 2 2 4 2" xfId="5784" xr:uid="{F2F53F2D-919E-4DE5-8186-70D57E60718C}"/>
    <cellStyle name="20% - Accent5 2 2 2 2 5" xfId="1347" xr:uid="{00000000-0005-0000-0000-000009020000}"/>
    <cellStyle name="20% - Accent5 2 2 2 2 5 2" xfId="5095" xr:uid="{044CB1A5-D7D6-46ED-8DFD-0B992E3B2BBA}"/>
    <cellStyle name="20% - Accent5 2 2 2 2 6" xfId="3705" xr:uid="{00000000-0005-0000-0000-00000A020000}"/>
    <cellStyle name="20% - Accent5 2 2 2 2 6 2" xfId="7403" xr:uid="{FFD79BB2-6D3B-4B4A-A2E3-ABB09771DAEA}"/>
    <cellStyle name="20% - Accent5 2 2 2 2 7" xfId="4402" xr:uid="{D1EBC9AB-D56E-4FD6-B4D2-654F859CC5C6}"/>
    <cellStyle name="20% - Accent5 2 2 2 3" xfId="852" xr:uid="{00000000-0005-0000-0000-00000B020000}"/>
    <cellStyle name="20% - Accent5 2 2 2 3 2" xfId="3197" xr:uid="{00000000-0005-0000-0000-00000C020000}"/>
    <cellStyle name="20% - Accent5 2 2 2 3 2 2" xfId="6927" xr:uid="{1F23A6C3-900C-49C8-9505-EB46EFD7DC01}"/>
    <cellStyle name="20% - Accent5 2 2 2 3 3" xfId="2272" xr:uid="{00000000-0005-0000-0000-00000D020000}"/>
    <cellStyle name="20% - Accent5 2 2 2 3 3 2" xfId="6011" xr:uid="{36281347-906A-46F6-BAE0-BED5B0ADEC05}"/>
    <cellStyle name="20% - Accent5 2 2 2 3 4" xfId="1579" xr:uid="{00000000-0005-0000-0000-00000E020000}"/>
    <cellStyle name="20% - Accent5 2 2 2 3 4 2" xfId="5326" xr:uid="{FA8C4F5C-77BE-4D46-AF6B-4B7ABB5508FD}"/>
    <cellStyle name="20% - Accent5 2 2 2 3 5" xfId="3936" xr:uid="{00000000-0005-0000-0000-00000F020000}"/>
    <cellStyle name="20% - Accent5 2 2 2 3 5 2" xfId="7634" xr:uid="{C3C2786A-3529-4463-8D25-D2A8D37D5153}"/>
    <cellStyle name="20% - Accent5 2 2 2 3 6" xfId="4633" xr:uid="{AC247C18-76F2-47CD-8B5A-83110CBE85B0}"/>
    <cellStyle name="20% - Accent5 2 2 2 4" xfId="2728" xr:uid="{00000000-0005-0000-0000-000010020000}"/>
    <cellStyle name="20% - Accent5 2 2 2 4 2" xfId="6465" xr:uid="{3EC17F95-77CA-44E9-810F-6620DBA9AFB1}"/>
    <cellStyle name="20% - Accent5 2 2 2 5" xfId="1814" xr:uid="{00000000-0005-0000-0000-000011020000}"/>
    <cellStyle name="20% - Accent5 2 2 2 5 2" xfId="5557" xr:uid="{AF9C571C-D259-490A-9D1F-A26B31F53212}"/>
    <cellStyle name="20% - Accent5 2 2 2 6" xfId="1113" xr:uid="{00000000-0005-0000-0000-000012020000}"/>
    <cellStyle name="20% - Accent5 2 2 2 6 2" xfId="4864" xr:uid="{1AB0F4DA-BA8D-4E36-8FF1-F525E1B6E014}"/>
    <cellStyle name="20% - Accent5 2 2 2 7" xfId="3474" xr:uid="{00000000-0005-0000-0000-000013020000}"/>
    <cellStyle name="20% - Accent5 2 2 2 7 2" xfId="7172" xr:uid="{5524FC44-15EC-4A18-83FD-38B9791FD313}"/>
    <cellStyle name="20% - Accent5 2 2 2 8" xfId="4171" xr:uid="{FA260D87-8E22-4F58-8E5D-205B59C20A27}"/>
    <cellStyle name="20% - Accent5 2 2 3" xfId="608" xr:uid="{00000000-0005-0000-0000-000014020000}"/>
    <cellStyle name="20% - Accent5 2 2 3 2" xfId="2499" xr:uid="{00000000-0005-0000-0000-000015020000}"/>
    <cellStyle name="20% - Accent5 2 2 3 2 2" xfId="6237" xr:uid="{05F0C882-DFA6-4D7C-8DB7-5F35F6451E26}"/>
    <cellStyle name="20% - Accent5 2 2 3 3" xfId="2962" xr:uid="{00000000-0005-0000-0000-000016020000}"/>
    <cellStyle name="20% - Accent5 2 2 3 3 2" xfId="6695" xr:uid="{1018BDB0-2172-4D69-98A5-ABB4566FEEB2}"/>
    <cellStyle name="20% - Accent5 2 2 3 4" xfId="2043" xr:uid="{00000000-0005-0000-0000-000017020000}"/>
    <cellStyle name="20% - Accent5 2 2 3 4 2" xfId="5783" xr:uid="{C5FF462E-9AD3-468E-AD70-D07CBD4D5F9D}"/>
    <cellStyle name="20% - Accent5 2 2 3 5" xfId="1346" xr:uid="{00000000-0005-0000-0000-000018020000}"/>
    <cellStyle name="20% - Accent5 2 2 3 5 2" xfId="5094" xr:uid="{1A5780EB-1AE6-4206-A935-6E1748A8898D}"/>
    <cellStyle name="20% - Accent5 2 2 3 6" xfId="3704" xr:uid="{00000000-0005-0000-0000-000019020000}"/>
    <cellStyle name="20% - Accent5 2 2 3 6 2" xfId="7402" xr:uid="{3324C8D4-58BE-4283-9064-A1D34BA30740}"/>
    <cellStyle name="20% - Accent5 2 2 3 7" xfId="4401" xr:uid="{98F38D95-954B-4CDE-9484-055673F5BF5C}"/>
    <cellStyle name="20% - Accent5 2 2 4" xfId="851" xr:uid="{00000000-0005-0000-0000-00001A020000}"/>
    <cellStyle name="20% - Accent5 2 2 4 2" xfId="3196" xr:uid="{00000000-0005-0000-0000-00001B020000}"/>
    <cellStyle name="20% - Accent5 2 2 4 2 2" xfId="6926" xr:uid="{05225993-99C6-4340-97B1-58118D5EEB4A}"/>
    <cellStyle name="20% - Accent5 2 2 4 3" xfId="2271" xr:uid="{00000000-0005-0000-0000-00001C020000}"/>
    <cellStyle name="20% - Accent5 2 2 4 3 2" xfId="6010" xr:uid="{CC4D022C-4C53-4375-998B-2C9D22883CDC}"/>
    <cellStyle name="20% - Accent5 2 2 4 4" xfId="1578" xr:uid="{00000000-0005-0000-0000-00001D020000}"/>
    <cellStyle name="20% - Accent5 2 2 4 4 2" xfId="5325" xr:uid="{8947C908-3BBD-412C-8A65-A007C0F8A661}"/>
    <cellStyle name="20% - Accent5 2 2 4 5" xfId="3935" xr:uid="{00000000-0005-0000-0000-00001E020000}"/>
    <cellStyle name="20% - Accent5 2 2 4 5 2" xfId="7633" xr:uid="{3C454AF7-DDF1-4F3E-99A1-1EF65E4F81FB}"/>
    <cellStyle name="20% - Accent5 2 2 4 6" xfId="4632" xr:uid="{BE4B7B25-0038-4558-A1DC-CC3ED7DC8ADB}"/>
    <cellStyle name="20% - Accent5 2 2 5" xfId="2727" xr:uid="{00000000-0005-0000-0000-00001F020000}"/>
    <cellStyle name="20% - Accent5 2 2 5 2" xfId="6464" xr:uid="{543CDF05-DD54-425C-A713-88E0E159F1B1}"/>
    <cellStyle name="20% - Accent5 2 2 6" xfId="1813" xr:uid="{00000000-0005-0000-0000-000020020000}"/>
    <cellStyle name="20% - Accent5 2 2 6 2" xfId="5556" xr:uid="{2F98D07D-681F-487A-A2A4-B70EE9F8D7C0}"/>
    <cellStyle name="20% - Accent5 2 2 7" xfId="1112" xr:uid="{00000000-0005-0000-0000-000021020000}"/>
    <cellStyle name="20% - Accent5 2 2 7 2" xfId="4863" xr:uid="{475DD68E-B444-42C1-AD3C-35A8F38B7845}"/>
    <cellStyle name="20% - Accent5 2 2 8" xfId="3473" xr:uid="{00000000-0005-0000-0000-000022020000}"/>
    <cellStyle name="20% - Accent5 2 2 8 2" xfId="7171" xr:uid="{3988C73E-0469-45F0-8291-A20FA57182C9}"/>
    <cellStyle name="20% - Accent5 2 2 9" xfId="4170" xr:uid="{4A292BB5-8136-444B-83D3-6495A1430C05}"/>
    <cellStyle name="20% - Accent5 2 3" xfId="185" xr:uid="{00000000-0005-0000-0000-000023020000}"/>
    <cellStyle name="20% - Accent5 2 3 2" xfId="610" xr:uid="{00000000-0005-0000-0000-000024020000}"/>
    <cellStyle name="20% - Accent5 2 3 2 2" xfId="2501" xr:uid="{00000000-0005-0000-0000-000025020000}"/>
    <cellStyle name="20% - Accent5 2 3 2 2 2" xfId="6239" xr:uid="{351DAB8F-EF61-41A8-B8F7-96DC9CC59302}"/>
    <cellStyle name="20% - Accent5 2 3 2 3" xfId="2964" xr:uid="{00000000-0005-0000-0000-000026020000}"/>
    <cellStyle name="20% - Accent5 2 3 2 3 2" xfId="6697" xr:uid="{8A17E55C-0253-41A8-869E-E5AF091D8D9F}"/>
    <cellStyle name="20% - Accent5 2 3 2 4" xfId="2045" xr:uid="{00000000-0005-0000-0000-000027020000}"/>
    <cellStyle name="20% - Accent5 2 3 2 4 2" xfId="5785" xr:uid="{0B9CAF83-5BA3-447E-A4D7-3C39A7BD73A1}"/>
    <cellStyle name="20% - Accent5 2 3 2 5" xfId="1348" xr:uid="{00000000-0005-0000-0000-000028020000}"/>
    <cellStyle name="20% - Accent5 2 3 2 5 2" xfId="5096" xr:uid="{2DF2EE98-0A36-472D-940D-42233BAB72F0}"/>
    <cellStyle name="20% - Accent5 2 3 2 6" xfId="3706" xr:uid="{00000000-0005-0000-0000-000029020000}"/>
    <cellStyle name="20% - Accent5 2 3 2 6 2" xfId="7404" xr:uid="{9CE14FDA-515E-496B-8094-966E240018FE}"/>
    <cellStyle name="20% - Accent5 2 3 2 7" xfId="4403" xr:uid="{D4ABEF53-EEC2-4C81-88C2-415A10734200}"/>
    <cellStyle name="20% - Accent5 2 3 3" xfId="853" xr:uid="{00000000-0005-0000-0000-00002A020000}"/>
    <cellStyle name="20% - Accent5 2 3 3 2" xfId="3198" xr:uid="{00000000-0005-0000-0000-00002B020000}"/>
    <cellStyle name="20% - Accent5 2 3 3 2 2" xfId="6928" xr:uid="{BBE16DB2-2E06-4F7D-A718-F1B460B217DE}"/>
    <cellStyle name="20% - Accent5 2 3 3 3" xfId="2273" xr:uid="{00000000-0005-0000-0000-00002C020000}"/>
    <cellStyle name="20% - Accent5 2 3 3 3 2" xfId="6012" xr:uid="{C3ED809F-3308-44C1-9BB6-D1A3DF206C5D}"/>
    <cellStyle name="20% - Accent5 2 3 3 4" xfId="1580" xr:uid="{00000000-0005-0000-0000-00002D020000}"/>
    <cellStyle name="20% - Accent5 2 3 3 4 2" xfId="5327" xr:uid="{A3ED3B9B-55A1-4FCD-90FE-AFC5B14961CE}"/>
    <cellStyle name="20% - Accent5 2 3 3 5" xfId="3937" xr:uid="{00000000-0005-0000-0000-00002E020000}"/>
    <cellStyle name="20% - Accent5 2 3 3 5 2" xfId="7635" xr:uid="{E217F48D-1DA8-479F-B0E3-4FB359397F61}"/>
    <cellStyle name="20% - Accent5 2 3 3 6" xfId="4634" xr:uid="{DB024487-27BA-40AA-8E37-3BD0FB87D1CB}"/>
    <cellStyle name="20% - Accent5 2 3 4" xfId="2729" xr:uid="{00000000-0005-0000-0000-00002F020000}"/>
    <cellStyle name="20% - Accent5 2 3 4 2" xfId="6466" xr:uid="{BB627498-E6D1-4D68-90B9-25917B11A734}"/>
    <cellStyle name="20% - Accent5 2 3 5" xfId="1815" xr:uid="{00000000-0005-0000-0000-000030020000}"/>
    <cellStyle name="20% - Accent5 2 3 5 2" xfId="5558" xr:uid="{98244985-A820-417F-982F-29BF547092CF}"/>
    <cellStyle name="20% - Accent5 2 3 6" xfId="1114" xr:uid="{00000000-0005-0000-0000-000031020000}"/>
    <cellStyle name="20% - Accent5 2 3 6 2" xfId="4865" xr:uid="{F4DD97BE-AAB1-49E5-A955-CDF5F0A1F926}"/>
    <cellStyle name="20% - Accent5 2 3 7" xfId="3475" xr:uid="{00000000-0005-0000-0000-000032020000}"/>
    <cellStyle name="20% - Accent5 2 3 7 2" xfId="7173" xr:uid="{0421EF64-7226-4E84-8A82-C18522C3E64D}"/>
    <cellStyle name="20% - Accent5 2 3 8" xfId="4172" xr:uid="{6D47991C-A024-4205-AD97-C93C7BCEE712}"/>
    <cellStyle name="20% - Accent5 2 4" xfId="551" xr:uid="{00000000-0005-0000-0000-000033020000}"/>
    <cellStyle name="20% - Accent5 2 4 2" xfId="2442" xr:uid="{00000000-0005-0000-0000-000034020000}"/>
    <cellStyle name="20% - Accent5 2 4 2 2" xfId="6180" xr:uid="{963F4186-98FC-4CBC-88D8-133D3D756946}"/>
    <cellStyle name="20% - Accent5 2 4 3" xfId="2905" xr:uid="{00000000-0005-0000-0000-000035020000}"/>
    <cellStyle name="20% - Accent5 2 4 3 2" xfId="6638" xr:uid="{14511308-A913-45A3-A3BB-987687362A0F}"/>
    <cellStyle name="20% - Accent5 2 4 4" xfId="1986" xr:uid="{00000000-0005-0000-0000-000036020000}"/>
    <cellStyle name="20% - Accent5 2 4 4 2" xfId="5726" xr:uid="{D158B72E-40F4-400F-8D5E-A10B4A70CC21}"/>
    <cellStyle name="20% - Accent5 2 4 5" xfId="1289" xr:uid="{00000000-0005-0000-0000-000037020000}"/>
    <cellStyle name="20% - Accent5 2 4 5 2" xfId="5037" xr:uid="{1BD62851-B9AE-415A-AE13-97B8BA05FD17}"/>
    <cellStyle name="20% - Accent5 2 4 6" xfId="3647" xr:uid="{00000000-0005-0000-0000-000038020000}"/>
    <cellStyle name="20% - Accent5 2 4 6 2" xfId="7345" xr:uid="{3967EF86-4027-436E-AB0D-FDDAC2F32C97}"/>
    <cellStyle name="20% - Accent5 2 4 7" xfId="4344" xr:uid="{D1C46075-1AAA-46CC-A878-967B405489B4}"/>
    <cellStyle name="20% - Accent5 2 5" xfId="791" xr:uid="{00000000-0005-0000-0000-000039020000}"/>
    <cellStyle name="20% - Accent5 2 5 2" xfId="3136" xr:uid="{00000000-0005-0000-0000-00003A020000}"/>
    <cellStyle name="20% - Accent5 2 5 2 2" xfId="6869" xr:uid="{614548C3-FEB9-420E-9F0A-933864736859}"/>
    <cellStyle name="20% - Accent5 2 5 3" xfId="2213" xr:uid="{00000000-0005-0000-0000-00003B020000}"/>
    <cellStyle name="20% - Accent5 2 5 3 2" xfId="5953" xr:uid="{48E6F0B9-EE2A-4FF7-9CE8-4C7051C73F92}"/>
    <cellStyle name="20% - Accent5 2 5 4" xfId="1520" xr:uid="{00000000-0005-0000-0000-00003C020000}"/>
    <cellStyle name="20% - Accent5 2 5 4 2" xfId="5268" xr:uid="{99B5F3D2-65E7-4933-80B2-98279EC9C09C}"/>
    <cellStyle name="20% - Accent5 2 5 5" xfId="3878" xr:uid="{00000000-0005-0000-0000-00003D020000}"/>
    <cellStyle name="20% - Accent5 2 5 5 2" xfId="7576" xr:uid="{DF899CF8-096A-4DD2-B535-B9AABD85DE8C}"/>
    <cellStyle name="20% - Accent5 2 5 6" xfId="4575" xr:uid="{27CDBB21-887E-4B72-8A5C-60D72D348250}"/>
    <cellStyle name="20% - Accent5 2 6" xfId="2669" xr:uid="{00000000-0005-0000-0000-00003E020000}"/>
    <cellStyle name="20% - Accent5 2 6 2" xfId="6407" xr:uid="{891DB413-4756-4019-A411-DDB57AD0A256}"/>
    <cellStyle name="20% - Accent5 2 7" xfId="1755" xr:uid="{00000000-0005-0000-0000-00003F020000}"/>
    <cellStyle name="20% - Accent5 2 7 2" xfId="5499" xr:uid="{2C787C91-D983-4C68-B9EE-A8B4C432976B}"/>
    <cellStyle name="20% - Accent5 2 8" xfId="1054" xr:uid="{00000000-0005-0000-0000-000040020000}"/>
    <cellStyle name="20% - Accent5 2 8 2" xfId="4806" xr:uid="{B7486706-3DBB-4860-A433-B12D432C18A9}"/>
    <cellStyle name="20% - Accent5 2 9" xfId="3416" xr:uid="{00000000-0005-0000-0000-000041020000}"/>
    <cellStyle name="20% - Accent5 2 9 2" xfId="7114" xr:uid="{710E0D83-5A7C-4DF0-A9DB-96FB7445C874}"/>
    <cellStyle name="20% - Accent5 3" xfId="24" xr:uid="{00000000-0005-0000-0000-000042020000}"/>
    <cellStyle name="20% - Accent5 3 2" xfId="186" xr:uid="{00000000-0005-0000-0000-000043020000}"/>
    <cellStyle name="20% - Accent5 3 2 2" xfId="611" xr:uid="{00000000-0005-0000-0000-000044020000}"/>
    <cellStyle name="20% - Accent5 3 2 2 2" xfId="2502" xr:uid="{00000000-0005-0000-0000-000045020000}"/>
    <cellStyle name="20% - Accent5 3 2 2 2 2" xfId="6240" xr:uid="{B08E10D8-74AF-4700-A570-4D17785CC738}"/>
    <cellStyle name="20% - Accent5 3 2 2 3" xfId="2965" xr:uid="{00000000-0005-0000-0000-000046020000}"/>
    <cellStyle name="20% - Accent5 3 2 2 3 2" xfId="6698" xr:uid="{56D523A8-B7D4-4367-9848-A566801914A5}"/>
    <cellStyle name="20% - Accent5 3 2 2 4" xfId="2046" xr:uid="{00000000-0005-0000-0000-000047020000}"/>
    <cellStyle name="20% - Accent5 3 2 2 4 2" xfId="5786" xr:uid="{54C61971-3760-44E7-A358-7B54536D3D3F}"/>
    <cellStyle name="20% - Accent5 3 2 2 5" xfId="1349" xr:uid="{00000000-0005-0000-0000-000048020000}"/>
    <cellStyle name="20% - Accent5 3 2 2 5 2" xfId="5097" xr:uid="{16E3E7C0-19FF-42D6-B682-94C8CE617D37}"/>
    <cellStyle name="20% - Accent5 3 2 2 6" xfId="3707" xr:uid="{00000000-0005-0000-0000-000049020000}"/>
    <cellStyle name="20% - Accent5 3 2 2 6 2" xfId="7405" xr:uid="{3A43CA9B-6867-4C6F-A93A-D51FF7D12965}"/>
    <cellStyle name="20% - Accent5 3 2 2 7" xfId="4404" xr:uid="{905A665B-8602-4D1E-8DE6-563C3AEC6500}"/>
    <cellStyle name="20% - Accent5 3 2 3" xfId="854" xr:uid="{00000000-0005-0000-0000-00004A020000}"/>
    <cellStyle name="20% - Accent5 3 2 3 2" xfId="3199" xr:uid="{00000000-0005-0000-0000-00004B020000}"/>
    <cellStyle name="20% - Accent5 3 2 3 2 2" xfId="6929" xr:uid="{FB00F594-8BE6-41BA-85B4-BEDFB92E421F}"/>
    <cellStyle name="20% - Accent5 3 2 3 3" xfId="2274" xr:uid="{00000000-0005-0000-0000-00004C020000}"/>
    <cellStyle name="20% - Accent5 3 2 3 3 2" xfId="6013" xr:uid="{CC79578F-867F-4CFD-B1D7-EA2FC567D78D}"/>
    <cellStyle name="20% - Accent5 3 2 3 4" xfId="1581" xr:uid="{00000000-0005-0000-0000-00004D020000}"/>
    <cellStyle name="20% - Accent5 3 2 3 4 2" xfId="5328" xr:uid="{E2926E99-9179-48C5-B20E-EC73BBC0F8C4}"/>
    <cellStyle name="20% - Accent5 3 2 3 5" xfId="3938" xr:uid="{00000000-0005-0000-0000-00004E020000}"/>
    <cellStyle name="20% - Accent5 3 2 3 5 2" xfId="7636" xr:uid="{DD69EC6B-D0A1-4AF2-9F7A-1909BD2AEFBE}"/>
    <cellStyle name="20% - Accent5 3 2 3 6" xfId="4635" xr:uid="{E5DF90C1-11CC-4CF9-BC89-7084BD19604A}"/>
    <cellStyle name="20% - Accent5 3 2 4" xfId="2730" xr:uid="{00000000-0005-0000-0000-00004F020000}"/>
    <cellStyle name="20% - Accent5 3 2 4 2" xfId="6467" xr:uid="{C85FB214-7B9E-4153-B16C-0AA1B09FC32A}"/>
    <cellStyle name="20% - Accent5 3 2 5" xfId="1816" xr:uid="{00000000-0005-0000-0000-000050020000}"/>
    <cellStyle name="20% - Accent5 3 2 5 2" xfId="5559" xr:uid="{6DC45A84-DEFF-482A-ABA9-A858DE3C56D2}"/>
    <cellStyle name="20% - Accent5 3 2 6" xfId="1115" xr:uid="{00000000-0005-0000-0000-000051020000}"/>
    <cellStyle name="20% - Accent5 3 2 6 2" xfId="4866" xr:uid="{848AD404-3536-4065-A136-799A5F3E4A3A}"/>
    <cellStyle name="20% - Accent5 3 2 7" xfId="3476" xr:uid="{00000000-0005-0000-0000-000052020000}"/>
    <cellStyle name="20% - Accent5 3 2 7 2" xfId="7174" xr:uid="{24D61B3B-6B1E-43FA-8B89-559F87C96BF4}"/>
    <cellStyle name="20% - Accent5 3 2 8" xfId="4173" xr:uid="{5ADB6A7D-1B35-49A6-A8A3-93E4488B1853}"/>
    <cellStyle name="20% - Accent5 3 3" xfId="550" xr:uid="{00000000-0005-0000-0000-000053020000}"/>
    <cellStyle name="20% - Accent5 3 3 2" xfId="2441" xr:uid="{00000000-0005-0000-0000-000054020000}"/>
    <cellStyle name="20% - Accent5 3 3 2 2" xfId="6179" xr:uid="{27E9E261-6AAB-49A6-A043-CFEE897F8DD8}"/>
    <cellStyle name="20% - Accent5 3 3 3" xfId="2904" xr:uid="{00000000-0005-0000-0000-000055020000}"/>
    <cellStyle name="20% - Accent5 3 3 3 2" xfId="6637" xr:uid="{19787ADF-A191-4D54-9419-EEEDD9BBC448}"/>
    <cellStyle name="20% - Accent5 3 3 4" xfId="1985" xr:uid="{00000000-0005-0000-0000-000056020000}"/>
    <cellStyle name="20% - Accent5 3 3 4 2" xfId="5725" xr:uid="{EE07DEF1-BBAB-40BB-9998-6EF1BFB72D00}"/>
    <cellStyle name="20% - Accent5 3 3 5" xfId="1288" xr:uid="{00000000-0005-0000-0000-000057020000}"/>
    <cellStyle name="20% - Accent5 3 3 5 2" xfId="5036" xr:uid="{518357CC-C695-4795-B762-95F8D199DDFD}"/>
    <cellStyle name="20% - Accent5 3 3 6" xfId="3646" xr:uid="{00000000-0005-0000-0000-000058020000}"/>
    <cellStyle name="20% - Accent5 3 3 6 2" xfId="7344" xr:uid="{CA139D02-28AC-404D-8C85-FFDC5BDA305C}"/>
    <cellStyle name="20% - Accent5 3 3 7" xfId="4343" xr:uid="{9534C0D1-76FB-4353-B631-DB16B597DD38}"/>
    <cellStyle name="20% - Accent5 3 4" xfId="790" xr:uid="{00000000-0005-0000-0000-000059020000}"/>
    <cellStyle name="20% - Accent5 3 4 2" xfId="3135" xr:uid="{00000000-0005-0000-0000-00005A020000}"/>
    <cellStyle name="20% - Accent5 3 4 2 2" xfId="6868" xr:uid="{58A1C74F-08C7-4ACE-9277-1268583A8B39}"/>
    <cellStyle name="20% - Accent5 3 4 3" xfId="2212" xr:uid="{00000000-0005-0000-0000-00005B020000}"/>
    <cellStyle name="20% - Accent5 3 4 3 2" xfId="5952" xr:uid="{BD0CC3F3-EAD7-4AC7-B784-43744211BA99}"/>
    <cellStyle name="20% - Accent5 3 4 4" xfId="1519" xr:uid="{00000000-0005-0000-0000-00005C020000}"/>
    <cellStyle name="20% - Accent5 3 4 4 2" xfId="5267" xr:uid="{A8F95E0D-FDEF-4316-A680-D6DDD3E03679}"/>
    <cellStyle name="20% - Accent5 3 4 5" xfId="3877" xr:uid="{00000000-0005-0000-0000-00005D020000}"/>
    <cellStyle name="20% - Accent5 3 4 5 2" xfId="7575" xr:uid="{96C744D8-63B2-4CB1-8625-598C10776CCA}"/>
    <cellStyle name="20% - Accent5 3 4 6" xfId="4574" xr:uid="{9A5B88CD-8BC8-4E0F-861F-BAD6118851BE}"/>
    <cellStyle name="20% - Accent5 3 5" xfId="2668" xr:uid="{00000000-0005-0000-0000-00005E020000}"/>
    <cellStyle name="20% - Accent5 3 5 2" xfId="6406" xr:uid="{4332B99F-D14F-45A6-8EC1-0BB10DE0285F}"/>
    <cellStyle name="20% - Accent5 3 6" xfId="1754" xr:uid="{00000000-0005-0000-0000-00005F020000}"/>
    <cellStyle name="20% - Accent5 3 6 2" xfId="5498" xr:uid="{3F4F1D58-DA6D-4F41-8AAE-3D6B8FF5275F}"/>
    <cellStyle name="20% - Accent5 3 7" xfId="1053" xr:uid="{00000000-0005-0000-0000-000060020000}"/>
    <cellStyle name="20% - Accent5 3 7 2" xfId="4805" xr:uid="{705BDB9E-B699-4258-9D6F-C660AAA49057}"/>
    <cellStyle name="20% - Accent5 3 8" xfId="3415" xr:uid="{00000000-0005-0000-0000-000061020000}"/>
    <cellStyle name="20% - Accent5 3 8 2" xfId="7113" xr:uid="{BB6283DD-1120-4E55-9A48-1CECE6E111B3}"/>
    <cellStyle name="20% - Accent5 3 9" xfId="4112" xr:uid="{66793B82-6532-4A51-AD40-753407212013}"/>
    <cellStyle name="20% - Accent5 4" xfId="187" xr:uid="{00000000-0005-0000-0000-000062020000}"/>
    <cellStyle name="20% - Accent5 4 2" xfId="188" xr:uid="{00000000-0005-0000-0000-000063020000}"/>
    <cellStyle name="20% - Accent5 4 2 2" xfId="613" xr:uid="{00000000-0005-0000-0000-000064020000}"/>
    <cellStyle name="20% - Accent5 4 2 2 2" xfId="2504" xr:uid="{00000000-0005-0000-0000-000065020000}"/>
    <cellStyle name="20% - Accent5 4 2 2 2 2" xfId="6242" xr:uid="{C535645D-B5C9-4405-9DDE-26197E9174BA}"/>
    <cellStyle name="20% - Accent5 4 2 2 3" xfId="2967" xr:uid="{00000000-0005-0000-0000-000066020000}"/>
    <cellStyle name="20% - Accent5 4 2 2 3 2" xfId="6700" xr:uid="{2F9EAF28-7C5B-4A50-8DFC-EB4FA4B93D48}"/>
    <cellStyle name="20% - Accent5 4 2 2 4" xfId="2048" xr:uid="{00000000-0005-0000-0000-000067020000}"/>
    <cellStyle name="20% - Accent5 4 2 2 4 2" xfId="5788" xr:uid="{7B050058-4BC2-4C53-818C-0F98FB02DD3B}"/>
    <cellStyle name="20% - Accent5 4 2 2 5" xfId="1351" xr:uid="{00000000-0005-0000-0000-000068020000}"/>
    <cellStyle name="20% - Accent5 4 2 2 5 2" xfId="5099" xr:uid="{25DB3C91-DBE1-4578-82F1-257E9EFF3A04}"/>
    <cellStyle name="20% - Accent5 4 2 2 6" xfId="3709" xr:uid="{00000000-0005-0000-0000-000069020000}"/>
    <cellStyle name="20% - Accent5 4 2 2 6 2" xfId="7407" xr:uid="{62A9A4E2-C255-4506-8962-36E4340CF53D}"/>
    <cellStyle name="20% - Accent5 4 2 2 7" xfId="4406" xr:uid="{F4A18DA3-6873-4FD0-82B7-8BE449CB9000}"/>
    <cellStyle name="20% - Accent5 4 2 3" xfId="856" xr:uid="{00000000-0005-0000-0000-00006A020000}"/>
    <cellStyle name="20% - Accent5 4 2 3 2" xfId="3201" xr:uid="{00000000-0005-0000-0000-00006B020000}"/>
    <cellStyle name="20% - Accent5 4 2 3 2 2" xfId="6931" xr:uid="{AB315CCD-A92E-4B42-8E6D-911FDFABD48D}"/>
    <cellStyle name="20% - Accent5 4 2 3 3" xfId="2276" xr:uid="{00000000-0005-0000-0000-00006C020000}"/>
    <cellStyle name="20% - Accent5 4 2 3 3 2" xfId="6015" xr:uid="{C8D75C2F-F901-42C4-AE16-A37283172124}"/>
    <cellStyle name="20% - Accent5 4 2 3 4" xfId="1583" xr:uid="{00000000-0005-0000-0000-00006D020000}"/>
    <cellStyle name="20% - Accent5 4 2 3 4 2" xfId="5330" xr:uid="{62B54939-2B62-4B12-A19E-7C581F2DE910}"/>
    <cellStyle name="20% - Accent5 4 2 3 5" xfId="3940" xr:uid="{00000000-0005-0000-0000-00006E020000}"/>
    <cellStyle name="20% - Accent5 4 2 3 5 2" xfId="7638" xr:uid="{96E8D5FA-A553-4900-8180-75153B61E8D5}"/>
    <cellStyle name="20% - Accent5 4 2 3 6" xfId="4637" xr:uid="{8DD83DAE-AD72-4CC0-8A7F-C6E4A0E558ED}"/>
    <cellStyle name="20% - Accent5 4 2 4" xfId="2732" xr:uid="{00000000-0005-0000-0000-00006F020000}"/>
    <cellStyle name="20% - Accent5 4 2 4 2" xfId="6469" xr:uid="{85D8E740-08C5-4437-99AC-FE2408AAC8E7}"/>
    <cellStyle name="20% - Accent5 4 2 5" xfId="1818" xr:uid="{00000000-0005-0000-0000-000070020000}"/>
    <cellStyle name="20% - Accent5 4 2 5 2" xfId="5561" xr:uid="{7A62A043-2B7C-43E4-B442-7363111AFF6E}"/>
    <cellStyle name="20% - Accent5 4 2 6" xfId="1117" xr:uid="{00000000-0005-0000-0000-000071020000}"/>
    <cellStyle name="20% - Accent5 4 2 6 2" xfId="4868" xr:uid="{D7644A5B-B8F1-4AEA-9743-E99955AFED62}"/>
    <cellStyle name="20% - Accent5 4 2 7" xfId="3478" xr:uid="{00000000-0005-0000-0000-000072020000}"/>
    <cellStyle name="20% - Accent5 4 2 7 2" xfId="7176" xr:uid="{AE0E4F90-430F-4DB9-8DEB-2D89FFDE4D88}"/>
    <cellStyle name="20% - Accent5 4 2 8" xfId="4175" xr:uid="{38C514B5-6239-4E58-ABC1-F07AE7675216}"/>
    <cellStyle name="20% - Accent5 4 3" xfId="612" xr:uid="{00000000-0005-0000-0000-000073020000}"/>
    <cellStyle name="20% - Accent5 4 3 2" xfId="2503" xr:uid="{00000000-0005-0000-0000-000074020000}"/>
    <cellStyle name="20% - Accent5 4 3 2 2" xfId="6241" xr:uid="{DCB053E5-20CD-4E63-B05D-4BB18EF6D4BB}"/>
    <cellStyle name="20% - Accent5 4 3 3" xfId="2966" xr:uid="{00000000-0005-0000-0000-000075020000}"/>
    <cellStyle name="20% - Accent5 4 3 3 2" xfId="6699" xr:uid="{F8BC6175-5961-455E-9A20-CCB2AC868A42}"/>
    <cellStyle name="20% - Accent5 4 3 4" xfId="2047" xr:uid="{00000000-0005-0000-0000-000076020000}"/>
    <cellStyle name="20% - Accent5 4 3 4 2" xfId="5787" xr:uid="{2F7920C0-7D21-4D64-A904-9DC09E46ACD2}"/>
    <cellStyle name="20% - Accent5 4 3 5" xfId="1350" xr:uid="{00000000-0005-0000-0000-000077020000}"/>
    <cellStyle name="20% - Accent5 4 3 5 2" xfId="5098" xr:uid="{EE1B4B28-8801-4E63-B861-5BDE7914453F}"/>
    <cellStyle name="20% - Accent5 4 3 6" xfId="3708" xr:uid="{00000000-0005-0000-0000-000078020000}"/>
    <cellStyle name="20% - Accent5 4 3 6 2" xfId="7406" xr:uid="{4632B0B8-1347-4918-8597-D4CB2C50BD59}"/>
    <cellStyle name="20% - Accent5 4 3 7" xfId="4405" xr:uid="{A7FCE4AF-424F-4679-A378-6C2C52008BA4}"/>
    <cellStyle name="20% - Accent5 4 4" xfId="855" xr:uid="{00000000-0005-0000-0000-000079020000}"/>
    <cellStyle name="20% - Accent5 4 4 2" xfId="3200" xr:uid="{00000000-0005-0000-0000-00007A020000}"/>
    <cellStyle name="20% - Accent5 4 4 2 2" xfId="6930" xr:uid="{0376AA67-6FA1-4B67-BBB1-060F28B8978F}"/>
    <cellStyle name="20% - Accent5 4 4 3" xfId="2275" xr:uid="{00000000-0005-0000-0000-00007B020000}"/>
    <cellStyle name="20% - Accent5 4 4 3 2" xfId="6014" xr:uid="{98E0961C-D07F-4A43-9BA0-DDBEAA4A38DF}"/>
    <cellStyle name="20% - Accent5 4 4 4" xfId="1582" xr:uid="{00000000-0005-0000-0000-00007C020000}"/>
    <cellStyle name="20% - Accent5 4 4 4 2" xfId="5329" xr:uid="{46F8B6B3-0BCA-4CC6-A952-29AF16998B5D}"/>
    <cellStyle name="20% - Accent5 4 4 5" xfId="3939" xr:uid="{00000000-0005-0000-0000-00007D020000}"/>
    <cellStyle name="20% - Accent5 4 4 5 2" xfId="7637" xr:uid="{08EF6F86-401F-480C-BA57-04675CE4107A}"/>
    <cellStyle name="20% - Accent5 4 4 6" xfId="4636" xr:uid="{20BAB248-0C0D-4E16-86A1-6A2DB0ACE4C1}"/>
    <cellStyle name="20% - Accent5 4 5" xfId="2731" xr:uid="{00000000-0005-0000-0000-00007E020000}"/>
    <cellStyle name="20% - Accent5 4 5 2" xfId="6468" xr:uid="{173D1956-0B75-40A9-9A52-EC2011B91E7C}"/>
    <cellStyle name="20% - Accent5 4 6" xfId="1817" xr:uid="{00000000-0005-0000-0000-00007F020000}"/>
    <cellStyle name="20% - Accent5 4 6 2" xfId="5560" xr:uid="{625560A8-D96F-422D-B27D-4068CF0D0756}"/>
    <cellStyle name="20% - Accent5 4 7" xfId="1116" xr:uid="{00000000-0005-0000-0000-000080020000}"/>
    <cellStyle name="20% - Accent5 4 7 2" xfId="4867" xr:uid="{917A4348-D5E3-4EA6-988B-5F41E5BF2096}"/>
    <cellStyle name="20% - Accent5 4 8" xfId="3477" xr:uid="{00000000-0005-0000-0000-000081020000}"/>
    <cellStyle name="20% - Accent5 4 8 2" xfId="7175" xr:uid="{89C2D3BB-D7D4-4D0C-A95B-70124C68691E}"/>
    <cellStyle name="20% - Accent5 4 9" xfId="4174" xr:uid="{85A6E080-6E5D-4D9A-A669-7BA9CC62092C}"/>
    <cellStyle name="20% - Accent6" xfId="15" builtinId="50" customBuiltin="1"/>
    <cellStyle name="20% - Accent6 10" xfId="4103" xr:uid="{EC7F85D2-0201-436F-AD4C-015B256C765C}"/>
    <cellStyle name="20% - Accent6 2" xfId="189" xr:uid="{00000000-0005-0000-0000-000083020000}"/>
    <cellStyle name="20% - Accent6 2 10" xfId="4176" xr:uid="{C4D0751E-FA8B-4D0C-89C8-CB59A493958D}"/>
    <cellStyle name="20% - Accent6 2 2" xfId="190" xr:uid="{00000000-0005-0000-0000-000084020000}"/>
    <cellStyle name="20% - Accent6 2 2 2" xfId="191" xr:uid="{00000000-0005-0000-0000-000085020000}"/>
    <cellStyle name="20% - Accent6 2 2 2 2" xfId="616" xr:uid="{00000000-0005-0000-0000-000086020000}"/>
    <cellStyle name="20% - Accent6 2 2 2 2 2" xfId="2507" xr:uid="{00000000-0005-0000-0000-000087020000}"/>
    <cellStyle name="20% - Accent6 2 2 2 2 2 2" xfId="6245" xr:uid="{C37DDAD8-38FE-4D41-9C30-655C49F15281}"/>
    <cellStyle name="20% - Accent6 2 2 2 2 3" xfId="2970" xr:uid="{00000000-0005-0000-0000-000088020000}"/>
    <cellStyle name="20% - Accent6 2 2 2 2 3 2" xfId="6703" xr:uid="{66F8EBBD-7A01-4037-B662-4A7AA3D7D378}"/>
    <cellStyle name="20% - Accent6 2 2 2 2 4" xfId="2051" xr:uid="{00000000-0005-0000-0000-000089020000}"/>
    <cellStyle name="20% - Accent6 2 2 2 2 4 2" xfId="5791" xr:uid="{D47A1E0A-0C3A-4C50-80A5-E48E0B5A825F}"/>
    <cellStyle name="20% - Accent6 2 2 2 2 5" xfId="1354" xr:uid="{00000000-0005-0000-0000-00008A020000}"/>
    <cellStyle name="20% - Accent6 2 2 2 2 5 2" xfId="5102" xr:uid="{28763769-8438-4808-8A34-318FEA5DAE15}"/>
    <cellStyle name="20% - Accent6 2 2 2 2 6" xfId="3712" xr:uid="{00000000-0005-0000-0000-00008B020000}"/>
    <cellStyle name="20% - Accent6 2 2 2 2 6 2" xfId="7410" xr:uid="{BBA02968-4BBA-46C2-9536-D665578275E5}"/>
    <cellStyle name="20% - Accent6 2 2 2 2 7" xfId="4409" xr:uid="{63FB7CB8-A8C7-4ACF-8F4A-1FF2725A528C}"/>
    <cellStyle name="20% - Accent6 2 2 2 3" xfId="859" xr:uid="{00000000-0005-0000-0000-00008C020000}"/>
    <cellStyle name="20% - Accent6 2 2 2 3 2" xfId="3204" xr:uid="{00000000-0005-0000-0000-00008D020000}"/>
    <cellStyle name="20% - Accent6 2 2 2 3 2 2" xfId="6934" xr:uid="{ACDB92A6-8C18-44E6-AD04-EEFF15E17BC7}"/>
    <cellStyle name="20% - Accent6 2 2 2 3 3" xfId="2279" xr:uid="{00000000-0005-0000-0000-00008E020000}"/>
    <cellStyle name="20% - Accent6 2 2 2 3 3 2" xfId="6018" xr:uid="{A9EEF8B4-C9C8-4349-AFAF-56D03DF2B604}"/>
    <cellStyle name="20% - Accent6 2 2 2 3 4" xfId="1586" xr:uid="{00000000-0005-0000-0000-00008F020000}"/>
    <cellStyle name="20% - Accent6 2 2 2 3 4 2" xfId="5333" xr:uid="{2EED6E75-659D-425A-977C-35C00A907D48}"/>
    <cellStyle name="20% - Accent6 2 2 2 3 5" xfId="3943" xr:uid="{00000000-0005-0000-0000-000090020000}"/>
    <cellStyle name="20% - Accent6 2 2 2 3 5 2" xfId="7641" xr:uid="{06D6DD95-8E68-433A-B0BA-B47541696508}"/>
    <cellStyle name="20% - Accent6 2 2 2 3 6" xfId="4640" xr:uid="{2935D669-F4EF-4E05-AAB1-EA929ABEF30F}"/>
    <cellStyle name="20% - Accent6 2 2 2 4" xfId="2735" xr:uid="{00000000-0005-0000-0000-000091020000}"/>
    <cellStyle name="20% - Accent6 2 2 2 4 2" xfId="6472" xr:uid="{93ED121C-0AD0-4023-AECA-45A843D01E14}"/>
    <cellStyle name="20% - Accent6 2 2 2 5" xfId="1821" xr:uid="{00000000-0005-0000-0000-000092020000}"/>
    <cellStyle name="20% - Accent6 2 2 2 5 2" xfId="5564" xr:uid="{9457BDB0-77B8-4629-9504-86C644447512}"/>
    <cellStyle name="20% - Accent6 2 2 2 6" xfId="1120" xr:uid="{00000000-0005-0000-0000-000093020000}"/>
    <cellStyle name="20% - Accent6 2 2 2 6 2" xfId="4871" xr:uid="{424CB2E6-EA96-4906-A444-2BEED553866F}"/>
    <cellStyle name="20% - Accent6 2 2 2 7" xfId="3481" xr:uid="{00000000-0005-0000-0000-000094020000}"/>
    <cellStyle name="20% - Accent6 2 2 2 7 2" xfId="7179" xr:uid="{2081BD18-0D7A-4A78-8088-F9B23C250258}"/>
    <cellStyle name="20% - Accent6 2 2 2 8" xfId="4178" xr:uid="{1CB846BF-1751-48B6-94B3-60F461F4C941}"/>
    <cellStyle name="20% - Accent6 2 2 3" xfId="615" xr:uid="{00000000-0005-0000-0000-000095020000}"/>
    <cellStyle name="20% - Accent6 2 2 3 2" xfId="2506" xr:uid="{00000000-0005-0000-0000-000096020000}"/>
    <cellStyle name="20% - Accent6 2 2 3 2 2" xfId="6244" xr:uid="{8ACC820F-1526-499C-A3B4-0F408C1583D0}"/>
    <cellStyle name="20% - Accent6 2 2 3 3" xfId="2969" xr:uid="{00000000-0005-0000-0000-000097020000}"/>
    <cellStyle name="20% - Accent6 2 2 3 3 2" xfId="6702" xr:uid="{518FF184-9730-4B88-AD1C-3D8ACF2D00A5}"/>
    <cellStyle name="20% - Accent6 2 2 3 4" xfId="2050" xr:uid="{00000000-0005-0000-0000-000098020000}"/>
    <cellStyle name="20% - Accent6 2 2 3 4 2" xfId="5790" xr:uid="{997748DE-9DFC-4302-A32B-BC5B132877B9}"/>
    <cellStyle name="20% - Accent6 2 2 3 5" xfId="1353" xr:uid="{00000000-0005-0000-0000-000099020000}"/>
    <cellStyle name="20% - Accent6 2 2 3 5 2" xfId="5101" xr:uid="{8638587B-6FBA-414D-ABCB-035830D20363}"/>
    <cellStyle name="20% - Accent6 2 2 3 6" xfId="3711" xr:uid="{00000000-0005-0000-0000-00009A020000}"/>
    <cellStyle name="20% - Accent6 2 2 3 6 2" xfId="7409" xr:uid="{5B0D89B9-9F31-4F23-8800-E7B57E787CB5}"/>
    <cellStyle name="20% - Accent6 2 2 3 7" xfId="4408" xr:uid="{BC76980A-90AA-49C1-A8C1-836A38F554FC}"/>
    <cellStyle name="20% - Accent6 2 2 4" xfId="858" xr:uid="{00000000-0005-0000-0000-00009B020000}"/>
    <cellStyle name="20% - Accent6 2 2 4 2" xfId="3203" xr:uid="{00000000-0005-0000-0000-00009C020000}"/>
    <cellStyle name="20% - Accent6 2 2 4 2 2" xfId="6933" xr:uid="{83D83C8C-651D-4534-81AD-3EC95FC41D8B}"/>
    <cellStyle name="20% - Accent6 2 2 4 3" xfId="2278" xr:uid="{00000000-0005-0000-0000-00009D020000}"/>
    <cellStyle name="20% - Accent6 2 2 4 3 2" xfId="6017" xr:uid="{C267041E-0B18-4B21-A14C-F3AA55FCD40C}"/>
    <cellStyle name="20% - Accent6 2 2 4 4" xfId="1585" xr:uid="{00000000-0005-0000-0000-00009E020000}"/>
    <cellStyle name="20% - Accent6 2 2 4 4 2" xfId="5332" xr:uid="{37B706CF-A17B-488F-B909-239C73CD3116}"/>
    <cellStyle name="20% - Accent6 2 2 4 5" xfId="3942" xr:uid="{00000000-0005-0000-0000-00009F020000}"/>
    <cellStyle name="20% - Accent6 2 2 4 5 2" xfId="7640" xr:uid="{CA4CC903-27F4-49EE-93E3-15CDD77D13BA}"/>
    <cellStyle name="20% - Accent6 2 2 4 6" xfId="4639" xr:uid="{27D1A79A-03E1-44D2-AC83-F8A68052D444}"/>
    <cellStyle name="20% - Accent6 2 2 5" xfId="2734" xr:uid="{00000000-0005-0000-0000-0000A0020000}"/>
    <cellStyle name="20% - Accent6 2 2 5 2" xfId="6471" xr:uid="{0DEF7249-46D5-4A2D-8860-B2418BF23D11}"/>
    <cellStyle name="20% - Accent6 2 2 6" xfId="1820" xr:uid="{00000000-0005-0000-0000-0000A1020000}"/>
    <cellStyle name="20% - Accent6 2 2 6 2" xfId="5563" xr:uid="{D32B96CF-A8C4-4782-985C-ACBD45AE6301}"/>
    <cellStyle name="20% - Accent6 2 2 7" xfId="1119" xr:uid="{00000000-0005-0000-0000-0000A2020000}"/>
    <cellStyle name="20% - Accent6 2 2 7 2" xfId="4870" xr:uid="{06F71BEB-5508-4AC2-BA4F-41DAB29C0B9C}"/>
    <cellStyle name="20% - Accent6 2 2 8" xfId="3480" xr:uid="{00000000-0005-0000-0000-0000A3020000}"/>
    <cellStyle name="20% - Accent6 2 2 8 2" xfId="7178" xr:uid="{78A22B20-F277-4255-90EE-F6CDA3EFD0F4}"/>
    <cellStyle name="20% - Accent6 2 2 9" xfId="4177" xr:uid="{32BC1116-C93C-45B9-A5D4-E87CA9BCFDFE}"/>
    <cellStyle name="20% - Accent6 2 3" xfId="192" xr:uid="{00000000-0005-0000-0000-0000A4020000}"/>
    <cellStyle name="20% - Accent6 2 3 2" xfId="617" xr:uid="{00000000-0005-0000-0000-0000A5020000}"/>
    <cellStyle name="20% - Accent6 2 3 2 2" xfId="2508" xr:uid="{00000000-0005-0000-0000-0000A6020000}"/>
    <cellStyle name="20% - Accent6 2 3 2 2 2" xfId="6246" xr:uid="{E03269BB-7CBB-41C8-B4A2-4302D64C7971}"/>
    <cellStyle name="20% - Accent6 2 3 2 3" xfId="2971" xr:uid="{00000000-0005-0000-0000-0000A7020000}"/>
    <cellStyle name="20% - Accent6 2 3 2 3 2" xfId="6704" xr:uid="{1E574B27-C2C0-44BA-A1CC-960C5D372DA3}"/>
    <cellStyle name="20% - Accent6 2 3 2 4" xfId="2052" xr:uid="{00000000-0005-0000-0000-0000A8020000}"/>
    <cellStyle name="20% - Accent6 2 3 2 4 2" xfId="5792" xr:uid="{2C042AC5-E285-4983-81CD-E598E89A1688}"/>
    <cellStyle name="20% - Accent6 2 3 2 5" xfId="1355" xr:uid="{00000000-0005-0000-0000-0000A9020000}"/>
    <cellStyle name="20% - Accent6 2 3 2 5 2" xfId="5103" xr:uid="{6E7CFE41-DE41-4B08-98D8-3C701B790FEC}"/>
    <cellStyle name="20% - Accent6 2 3 2 6" xfId="3713" xr:uid="{00000000-0005-0000-0000-0000AA020000}"/>
    <cellStyle name="20% - Accent6 2 3 2 6 2" xfId="7411" xr:uid="{FEAD3BA5-7BCE-4691-BCE2-907707D51C71}"/>
    <cellStyle name="20% - Accent6 2 3 2 7" xfId="4410" xr:uid="{CFEE4A7C-6579-4A59-AEF2-918B070DF809}"/>
    <cellStyle name="20% - Accent6 2 3 3" xfId="860" xr:uid="{00000000-0005-0000-0000-0000AB020000}"/>
    <cellStyle name="20% - Accent6 2 3 3 2" xfId="3205" xr:uid="{00000000-0005-0000-0000-0000AC020000}"/>
    <cellStyle name="20% - Accent6 2 3 3 2 2" xfId="6935" xr:uid="{F18CE16B-E4BE-4855-B3A5-F73C6086F720}"/>
    <cellStyle name="20% - Accent6 2 3 3 3" xfId="2280" xr:uid="{00000000-0005-0000-0000-0000AD020000}"/>
    <cellStyle name="20% - Accent6 2 3 3 3 2" xfId="6019" xr:uid="{61704CDE-E3DC-42AA-ABE4-9E7A93766505}"/>
    <cellStyle name="20% - Accent6 2 3 3 4" xfId="1587" xr:uid="{00000000-0005-0000-0000-0000AE020000}"/>
    <cellStyle name="20% - Accent6 2 3 3 4 2" xfId="5334" xr:uid="{14BFC4C3-42C4-4A2B-9D21-ADE0321898E6}"/>
    <cellStyle name="20% - Accent6 2 3 3 5" xfId="3944" xr:uid="{00000000-0005-0000-0000-0000AF020000}"/>
    <cellStyle name="20% - Accent6 2 3 3 5 2" xfId="7642" xr:uid="{2DB20EBD-D0EE-48D2-815C-0EBE5233E7BA}"/>
    <cellStyle name="20% - Accent6 2 3 3 6" xfId="4641" xr:uid="{6DE8F79D-2C08-475A-BE54-EEF9E0FA8ED7}"/>
    <cellStyle name="20% - Accent6 2 3 4" xfId="2736" xr:uid="{00000000-0005-0000-0000-0000B0020000}"/>
    <cellStyle name="20% - Accent6 2 3 4 2" xfId="6473" xr:uid="{61F19B1D-8973-45F4-9B02-70C41A44AD00}"/>
    <cellStyle name="20% - Accent6 2 3 5" xfId="1822" xr:uid="{00000000-0005-0000-0000-0000B1020000}"/>
    <cellStyle name="20% - Accent6 2 3 5 2" xfId="5565" xr:uid="{976BED2C-D23A-42E6-9224-57D86C4ED4CE}"/>
    <cellStyle name="20% - Accent6 2 3 6" xfId="1121" xr:uid="{00000000-0005-0000-0000-0000B2020000}"/>
    <cellStyle name="20% - Accent6 2 3 6 2" xfId="4872" xr:uid="{48C09B7A-C9F7-4A65-96BB-5C5010392BFE}"/>
    <cellStyle name="20% - Accent6 2 3 7" xfId="3482" xr:uid="{00000000-0005-0000-0000-0000B3020000}"/>
    <cellStyle name="20% - Accent6 2 3 7 2" xfId="7180" xr:uid="{A210B27A-4C7C-4A36-8844-1081BED77C18}"/>
    <cellStyle name="20% - Accent6 2 3 8" xfId="4179" xr:uid="{66A02528-C1CF-4829-B6E2-F18D8F453BA3}"/>
    <cellStyle name="20% - Accent6 2 4" xfId="614" xr:uid="{00000000-0005-0000-0000-0000B4020000}"/>
    <cellStyle name="20% - Accent6 2 4 2" xfId="2505" xr:uid="{00000000-0005-0000-0000-0000B5020000}"/>
    <cellStyle name="20% - Accent6 2 4 2 2" xfId="6243" xr:uid="{782AEE9C-2763-4A18-A7EB-840B969EFBD9}"/>
    <cellStyle name="20% - Accent6 2 4 3" xfId="2968" xr:uid="{00000000-0005-0000-0000-0000B6020000}"/>
    <cellStyle name="20% - Accent6 2 4 3 2" xfId="6701" xr:uid="{B2AE08E3-09AC-4909-A35A-63F057CC7530}"/>
    <cellStyle name="20% - Accent6 2 4 4" xfId="2049" xr:uid="{00000000-0005-0000-0000-0000B7020000}"/>
    <cellStyle name="20% - Accent6 2 4 4 2" xfId="5789" xr:uid="{A1BA99C2-C6C6-4DC2-8BBF-1E993E81C249}"/>
    <cellStyle name="20% - Accent6 2 4 5" xfId="1352" xr:uid="{00000000-0005-0000-0000-0000B8020000}"/>
    <cellStyle name="20% - Accent6 2 4 5 2" xfId="5100" xr:uid="{3038F01D-FAEA-42E3-B598-CE25B135EC61}"/>
    <cellStyle name="20% - Accent6 2 4 6" xfId="3710" xr:uid="{00000000-0005-0000-0000-0000B9020000}"/>
    <cellStyle name="20% - Accent6 2 4 6 2" xfId="7408" xr:uid="{CCA8E1D9-EBC3-4BDB-8ED8-B03C8D8A7BFC}"/>
    <cellStyle name="20% - Accent6 2 4 7" xfId="4407" xr:uid="{6ED58B13-8488-45F6-9056-8154B9E52CB3}"/>
    <cellStyle name="20% - Accent6 2 5" xfId="857" xr:uid="{00000000-0005-0000-0000-0000BA020000}"/>
    <cellStyle name="20% - Accent6 2 5 2" xfId="3202" xr:uid="{00000000-0005-0000-0000-0000BB020000}"/>
    <cellStyle name="20% - Accent6 2 5 2 2" xfId="6932" xr:uid="{45981F3D-882E-450A-9AD3-E9859054B027}"/>
    <cellStyle name="20% - Accent6 2 5 3" xfId="2277" xr:uid="{00000000-0005-0000-0000-0000BC020000}"/>
    <cellStyle name="20% - Accent6 2 5 3 2" xfId="6016" xr:uid="{5FE36D3A-76CD-4DEF-96E5-EE99B917D73D}"/>
    <cellStyle name="20% - Accent6 2 5 4" xfId="1584" xr:uid="{00000000-0005-0000-0000-0000BD020000}"/>
    <cellStyle name="20% - Accent6 2 5 4 2" xfId="5331" xr:uid="{BBD78568-C9BC-40B1-BEBC-F5C2FFC0A669}"/>
    <cellStyle name="20% - Accent6 2 5 5" xfId="3941" xr:uid="{00000000-0005-0000-0000-0000BE020000}"/>
    <cellStyle name="20% - Accent6 2 5 5 2" xfId="7639" xr:uid="{CE26269D-6A02-4316-8B93-AD8F3EDD19E6}"/>
    <cellStyle name="20% - Accent6 2 5 6" xfId="4638" xr:uid="{08237500-47C1-4743-B917-9E5C525D4A57}"/>
    <cellStyle name="20% - Accent6 2 6" xfId="2733" xr:uid="{00000000-0005-0000-0000-0000BF020000}"/>
    <cellStyle name="20% - Accent6 2 6 2" xfId="6470" xr:uid="{56CAEA07-61BC-4E4E-881A-C54B99EE0670}"/>
    <cellStyle name="20% - Accent6 2 7" xfId="1819" xr:uid="{00000000-0005-0000-0000-0000C0020000}"/>
    <cellStyle name="20% - Accent6 2 7 2" xfId="5562" xr:uid="{F7B89F6B-5916-4925-8750-2D2483C59904}"/>
    <cellStyle name="20% - Accent6 2 8" xfId="1118" xr:uid="{00000000-0005-0000-0000-0000C1020000}"/>
    <cellStyle name="20% - Accent6 2 8 2" xfId="4869" xr:uid="{67CEA500-0796-4BA3-B172-225EB666B8B6}"/>
    <cellStyle name="20% - Accent6 2 9" xfId="3479" xr:uid="{00000000-0005-0000-0000-0000C2020000}"/>
    <cellStyle name="20% - Accent6 2 9 2" xfId="7177" xr:uid="{EA0365D8-1F4B-49AB-B8F0-122B20FAF81A}"/>
    <cellStyle name="20% - Accent6 3" xfId="193" xr:uid="{00000000-0005-0000-0000-0000C3020000}"/>
    <cellStyle name="20% - Accent6 3 2" xfId="194" xr:uid="{00000000-0005-0000-0000-0000C4020000}"/>
    <cellStyle name="20% - Accent6 3 2 2" xfId="619" xr:uid="{00000000-0005-0000-0000-0000C5020000}"/>
    <cellStyle name="20% - Accent6 3 2 2 2" xfId="2510" xr:uid="{00000000-0005-0000-0000-0000C6020000}"/>
    <cellStyle name="20% - Accent6 3 2 2 2 2" xfId="6248" xr:uid="{1E8A9678-1D8E-4F9E-A24F-871DBDA6FCE2}"/>
    <cellStyle name="20% - Accent6 3 2 2 3" xfId="2973" xr:uid="{00000000-0005-0000-0000-0000C7020000}"/>
    <cellStyle name="20% - Accent6 3 2 2 3 2" xfId="6706" xr:uid="{8FF4F569-1174-49BF-8291-938E24D6D5D4}"/>
    <cellStyle name="20% - Accent6 3 2 2 4" xfId="2054" xr:uid="{00000000-0005-0000-0000-0000C8020000}"/>
    <cellStyle name="20% - Accent6 3 2 2 4 2" xfId="5794" xr:uid="{E6290340-B0B6-48D3-B9C8-E098F0E33BD7}"/>
    <cellStyle name="20% - Accent6 3 2 2 5" xfId="1357" xr:uid="{00000000-0005-0000-0000-0000C9020000}"/>
    <cellStyle name="20% - Accent6 3 2 2 5 2" xfId="5105" xr:uid="{92EE06EF-545F-4E75-9B57-62ECDC1BA3FA}"/>
    <cellStyle name="20% - Accent6 3 2 2 6" xfId="3715" xr:uid="{00000000-0005-0000-0000-0000CA020000}"/>
    <cellStyle name="20% - Accent6 3 2 2 6 2" xfId="7413" xr:uid="{0FAE2C4C-450D-4E10-9B5C-D8AAF2F21477}"/>
    <cellStyle name="20% - Accent6 3 2 2 7" xfId="4412" xr:uid="{C2D6711F-08A9-4919-8246-DDC96D05F95F}"/>
    <cellStyle name="20% - Accent6 3 2 3" xfId="862" xr:uid="{00000000-0005-0000-0000-0000CB020000}"/>
    <cellStyle name="20% - Accent6 3 2 3 2" xfId="3207" xr:uid="{00000000-0005-0000-0000-0000CC020000}"/>
    <cellStyle name="20% - Accent6 3 2 3 2 2" xfId="6937" xr:uid="{BBE6F081-C03E-4066-AE08-B1D609337DB5}"/>
    <cellStyle name="20% - Accent6 3 2 3 3" xfId="2282" xr:uid="{00000000-0005-0000-0000-0000CD020000}"/>
    <cellStyle name="20% - Accent6 3 2 3 3 2" xfId="6021" xr:uid="{01D09193-E149-4C99-8E75-69C4573F9AC0}"/>
    <cellStyle name="20% - Accent6 3 2 3 4" xfId="1589" xr:uid="{00000000-0005-0000-0000-0000CE020000}"/>
    <cellStyle name="20% - Accent6 3 2 3 4 2" xfId="5336" xr:uid="{E696DD85-3277-451B-B6A7-2CB8E3E62A80}"/>
    <cellStyle name="20% - Accent6 3 2 3 5" xfId="3946" xr:uid="{00000000-0005-0000-0000-0000CF020000}"/>
    <cellStyle name="20% - Accent6 3 2 3 5 2" xfId="7644" xr:uid="{BDF7332C-0729-4402-9B84-A0289842B6FE}"/>
    <cellStyle name="20% - Accent6 3 2 3 6" xfId="4643" xr:uid="{90358088-8CAF-4C5F-8438-E334152F96BF}"/>
    <cellStyle name="20% - Accent6 3 2 4" xfId="2738" xr:uid="{00000000-0005-0000-0000-0000D0020000}"/>
    <cellStyle name="20% - Accent6 3 2 4 2" xfId="6475" xr:uid="{D4E6849E-4592-4E7A-908B-A1B51492F816}"/>
    <cellStyle name="20% - Accent6 3 2 5" xfId="1824" xr:uid="{00000000-0005-0000-0000-0000D1020000}"/>
    <cellStyle name="20% - Accent6 3 2 5 2" xfId="5567" xr:uid="{7ED566C0-1F22-4685-94F4-899192747F19}"/>
    <cellStyle name="20% - Accent6 3 2 6" xfId="1123" xr:uid="{00000000-0005-0000-0000-0000D2020000}"/>
    <cellStyle name="20% - Accent6 3 2 6 2" xfId="4874" xr:uid="{744D010F-49FF-4B69-9235-91CCC9397DE5}"/>
    <cellStyle name="20% - Accent6 3 2 7" xfId="3484" xr:uid="{00000000-0005-0000-0000-0000D3020000}"/>
    <cellStyle name="20% - Accent6 3 2 7 2" xfId="7182" xr:uid="{D830F79E-DCFD-4609-9B27-43CE3D0B45FB}"/>
    <cellStyle name="20% - Accent6 3 2 8" xfId="4181" xr:uid="{79D9B0F5-472E-4DBE-BC19-7E7B05103AE8}"/>
    <cellStyle name="20% - Accent6 3 3" xfId="618" xr:uid="{00000000-0005-0000-0000-0000D4020000}"/>
    <cellStyle name="20% - Accent6 3 3 2" xfId="2509" xr:uid="{00000000-0005-0000-0000-0000D5020000}"/>
    <cellStyle name="20% - Accent6 3 3 2 2" xfId="6247" xr:uid="{85734DAC-D22F-4263-A119-4684172A5544}"/>
    <cellStyle name="20% - Accent6 3 3 3" xfId="2972" xr:uid="{00000000-0005-0000-0000-0000D6020000}"/>
    <cellStyle name="20% - Accent6 3 3 3 2" xfId="6705" xr:uid="{E451F3BA-AB3D-4FE9-807C-343A133BAA44}"/>
    <cellStyle name="20% - Accent6 3 3 4" xfId="2053" xr:uid="{00000000-0005-0000-0000-0000D7020000}"/>
    <cellStyle name="20% - Accent6 3 3 4 2" xfId="5793" xr:uid="{62CE06A8-1782-4E91-A2D4-F63ED4B0AB15}"/>
    <cellStyle name="20% - Accent6 3 3 5" xfId="1356" xr:uid="{00000000-0005-0000-0000-0000D8020000}"/>
    <cellStyle name="20% - Accent6 3 3 5 2" xfId="5104" xr:uid="{C1C85B35-17F7-4ED3-9490-46B97DA12185}"/>
    <cellStyle name="20% - Accent6 3 3 6" xfId="3714" xr:uid="{00000000-0005-0000-0000-0000D9020000}"/>
    <cellStyle name="20% - Accent6 3 3 6 2" xfId="7412" xr:uid="{95576467-7614-4AB2-A869-9A5F903207C7}"/>
    <cellStyle name="20% - Accent6 3 3 7" xfId="4411" xr:uid="{6469E8D2-3E3A-48EC-A033-5CD151124022}"/>
    <cellStyle name="20% - Accent6 3 4" xfId="861" xr:uid="{00000000-0005-0000-0000-0000DA020000}"/>
    <cellStyle name="20% - Accent6 3 4 2" xfId="3206" xr:uid="{00000000-0005-0000-0000-0000DB020000}"/>
    <cellStyle name="20% - Accent6 3 4 2 2" xfId="6936" xr:uid="{C92108C7-7ECB-41EB-B325-4563124C4662}"/>
    <cellStyle name="20% - Accent6 3 4 3" xfId="2281" xr:uid="{00000000-0005-0000-0000-0000DC020000}"/>
    <cellStyle name="20% - Accent6 3 4 3 2" xfId="6020" xr:uid="{7BF9198C-E125-49C0-8001-31A8D5B0BE27}"/>
    <cellStyle name="20% - Accent6 3 4 4" xfId="1588" xr:uid="{00000000-0005-0000-0000-0000DD020000}"/>
    <cellStyle name="20% - Accent6 3 4 4 2" xfId="5335" xr:uid="{A6D60475-2D46-4430-A27C-BA2480F5F9CB}"/>
    <cellStyle name="20% - Accent6 3 4 5" xfId="3945" xr:uid="{00000000-0005-0000-0000-0000DE020000}"/>
    <cellStyle name="20% - Accent6 3 4 5 2" xfId="7643" xr:uid="{136CDC0C-3171-4D6C-8C4B-4DC83621629F}"/>
    <cellStyle name="20% - Accent6 3 4 6" xfId="4642" xr:uid="{16F68A04-02E4-473A-B654-0DFB6A0EF384}"/>
    <cellStyle name="20% - Accent6 3 5" xfId="2737" xr:uid="{00000000-0005-0000-0000-0000DF020000}"/>
    <cellStyle name="20% - Accent6 3 5 2" xfId="6474" xr:uid="{7AB1B96F-3324-44FA-B827-4AEC13DAD8D5}"/>
    <cellStyle name="20% - Accent6 3 6" xfId="1823" xr:uid="{00000000-0005-0000-0000-0000E0020000}"/>
    <cellStyle name="20% - Accent6 3 6 2" xfId="5566" xr:uid="{636DB4BB-DF45-428C-A960-12302A086551}"/>
    <cellStyle name="20% - Accent6 3 7" xfId="1122" xr:uid="{00000000-0005-0000-0000-0000E1020000}"/>
    <cellStyle name="20% - Accent6 3 7 2" xfId="4873" xr:uid="{CA90BAB8-7FEC-41F9-99C8-656ECBB8184E}"/>
    <cellStyle name="20% - Accent6 3 8" xfId="3483" xr:uid="{00000000-0005-0000-0000-0000E2020000}"/>
    <cellStyle name="20% - Accent6 3 8 2" xfId="7181" xr:uid="{71A9EEFD-0E4D-4489-945D-F27861CFD704}"/>
    <cellStyle name="20% - Accent6 3 9" xfId="4180" xr:uid="{724A954B-811F-4247-A6F5-537358EC83A1}"/>
    <cellStyle name="20% - Accent6 4" xfId="541" xr:uid="{00000000-0005-0000-0000-0000E3020000}"/>
    <cellStyle name="20% - Accent6 4 2" xfId="2432" xr:uid="{00000000-0005-0000-0000-0000E4020000}"/>
    <cellStyle name="20% - Accent6 4 2 2" xfId="6170" xr:uid="{70E3AAC7-AF09-4C9D-829E-3F48C5C7DAA0}"/>
    <cellStyle name="20% - Accent6 4 3" xfId="2895" xr:uid="{00000000-0005-0000-0000-0000E5020000}"/>
    <cellStyle name="20% - Accent6 4 3 2" xfId="6628" xr:uid="{CBB2045D-8565-4CC3-8489-518D2B965FDD}"/>
    <cellStyle name="20% - Accent6 4 4" xfId="1976" xr:uid="{00000000-0005-0000-0000-0000E6020000}"/>
    <cellStyle name="20% - Accent6 4 4 2" xfId="5716" xr:uid="{94E4742C-64CB-44C2-AC95-B382159B37BC}"/>
    <cellStyle name="20% - Accent6 4 5" xfId="1279" xr:uid="{00000000-0005-0000-0000-0000E7020000}"/>
    <cellStyle name="20% - Accent6 4 5 2" xfId="5027" xr:uid="{6F72B8C5-1E26-4F89-9645-83242B33EE57}"/>
    <cellStyle name="20% - Accent6 4 6" xfId="3637" xr:uid="{00000000-0005-0000-0000-0000E8020000}"/>
    <cellStyle name="20% - Accent6 4 6 2" xfId="7335" xr:uid="{41A764FF-F9CB-45D2-940C-ACD808EFE40D}"/>
    <cellStyle name="20% - Accent6 4 7" xfId="4334" xr:uid="{3390B3C9-A2BE-4EA6-8A4F-C50C518511B2}"/>
    <cellStyle name="20% - Accent6 5" xfId="781" xr:uid="{00000000-0005-0000-0000-0000E9020000}"/>
    <cellStyle name="20% - Accent6 5 2" xfId="3126" xr:uid="{00000000-0005-0000-0000-0000EA020000}"/>
    <cellStyle name="20% - Accent6 5 2 2" xfId="6859" xr:uid="{B7B2C208-8835-4D4A-B84F-FC25C05F7B71}"/>
    <cellStyle name="20% - Accent6 5 3" xfId="2203" xr:uid="{00000000-0005-0000-0000-0000EB020000}"/>
    <cellStyle name="20% - Accent6 5 3 2" xfId="5943" xr:uid="{C314A250-21DE-4DCD-943E-44D63547AF6F}"/>
    <cellStyle name="20% - Accent6 5 4" xfId="1510" xr:uid="{00000000-0005-0000-0000-0000EC020000}"/>
    <cellStyle name="20% - Accent6 5 4 2" xfId="5258" xr:uid="{15DDBA2C-6809-45C9-AED7-BCE44B4A2591}"/>
    <cellStyle name="20% - Accent6 5 5" xfId="3868" xr:uid="{00000000-0005-0000-0000-0000ED020000}"/>
    <cellStyle name="20% - Accent6 5 5 2" xfId="7566" xr:uid="{7F4EC17B-CF2E-40B6-AFF6-A48A584788DE}"/>
    <cellStyle name="20% - Accent6 5 6" xfId="4565" xr:uid="{178663A2-04B3-4AFC-84AC-EFD9271E4AD1}"/>
    <cellStyle name="20% - Accent6 6" xfId="2659" xr:uid="{00000000-0005-0000-0000-0000EE020000}"/>
    <cellStyle name="20% - Accent6 6 2" xfId="6397" xr:uid="{7959E689-DBB2-4588-B016-B383CD750617}"/>
    <cellStyle name="20% - Accent6 7" xfId="1745" xr:uid="{00000000-0005-0000-0000-0000EF020000}"/>
    <cellStyle name="20% - Accent6 7 2" xfId="5489" xr:uid="{FA4DE106-162A-4B94-8FB2-165218AD817C}"/>
    <cellStyle name="20% - Accent6 8" xfId="1044" xr:uid="{00000000-0005-0000-0000-0000F0020000}"/>
    <cellStyle name="20% - Accent6 8 2" xfId="4796" xr:uid="{A5A5ECF6-5CA5-420C-8E86-FF6683F03621}"/>
    <cellStyle name="20% - Accent6 9" xfId="3406" xr:uid="{00000000-0005-0000-0000-0000F1020000}"/>
    <cellStyle name="20% - Accent6 9 2" xfId="7104" xr:uid="{83899750-3D17-4D73-8C70-A581276DFE83}"/>
    <cellStyle name="2x indented GHG Textfiels" xfId="195" xr:uid="{00000000-0005-0000-0000-0000F2020000}"/>
    <cellStyle name="2x indented GHG Textfiels 2" xfId="988" xr:uid="{00000000-0005-0000-0000-0000F3020000}"/>
    <cellStyle name="2x indented GHG Textfiels 2 2" xfId="3332" xr:uid="{00000000-0005-0000-0000-0000F4020000}"/>
    <cellStyle name="40% - Accent1 2" xfId="27" xr:uid="{00000000-0005-0000-0000-0000F5020000}"/>
    <cellStyle name="40% - Accent1 2 10" xfId="4115" xr:uid="{D8417434-7325-402F-A012-1A67F2E3FE02}"/>
    <cellStyle name="40% - Accent1 2 2" xfId="196" xr:uid="{00000000-0005-0000-0000-0000F6020000}"/>
    <cellStyle name="40% - Accent1 2 2 2" xfId="197" xr:uid="{00000000-0005-0000-0000-0000F7020000}"/>
    <cellStyle name="40% - Accent1 2 2 2 2" xfId="621" xr:uid="{00000000-0005-0000-0000-0000F8020000}"/>
    <cellStyle name="40% - Accent1 2 2 2 2 2" xfId="2512" xr:uid="{00000000-0005-0000-0000-0000F9020000}"/>
    <cellStyle name="40% - Accent1 2 2 2 2 2 2" xfId="6250" xr:uid="{36E3450D-A72E-48EE-B4F1-3A9BB1BF6658}"/>
    <cellStyle name="40% - Accent1 2 2 2 2 3" xfId="2975" xr:uid="{00000000-0005-0000-0000-0000FA020000}"/>
    <cellStyle name="40% - Accent1 2 2 2 2 3 2" xfId="6708" xr:uid="{AFAB7AC5-C99B-4620-9F32-E81E33258FB4}"/>
    <cellStyle name="40% - Accent1 2 2 2 2 4" xfId="2056" xr:uid="{00000000-0005-0000-0000-0000FB020000}"/>
    <cellStyle name="40% - Accent1 2 2 2 2 4 2" xfId="5796" xr:uid="{7505F254-186D-4A96-906C-B3230C6400F1}"/>
    <cellStyle name="40% - Accent1 2 2 2 2 5" xfId="1359" xr:uid="{00000000-0005-0000-0000-0000FC020000}"/>
    <cellStyle name="40% - Accent1 2 2 2 2 5 2" xfId="5107" xr:uid="{5A224D8F-9C9C-46D0-9D1A-A699B5C14CDF}"/>
    <cellStyle name="40% - Accent1 2 2 2 2 6" xfId="3717" xr:uid="{00000000-0005-0000-0000-0000FD020000}"/>
    <cellStyle name="40% - Accent1 2 2 2 2 6 2" xfId="7415" xr:uid="{D994D834-507E-4C4A-808E-85DFD560D196}"/>
    <cellStyle name="40% - Accent1 2 2 2 2 7" xfId="4414" xr:uid="{653DF5E1-B49B-47B7-85CB-CF288F44CF8E}"/>
    <cellStyle name="40% - Accent1 2 2 2 3" xfId="864" xr:uid="{00000000-0005-0000-0000-0000FE020000}"/>
    <cellStyle name="40% - Accent1 2 2 2 3 2" xfId="3209" xr:uid="{00000000-0005-0000-0000-0000FF020000}"/>
    <cellStyle name="40% - Accent1 2 2 2 3 2 2" xfId="6939" xr:uid="{28A8D062-946E-4BD2-981C-0C1E72FAC0CC}"/>
    <cellStyle name="40% - Accent1 2 2 2 3 3" xfId="2284" xr:uid="{00000000-0005-0000-0000-000000030000}"/>
    <cellStyle name="40% - Accent1 2 2 2 3 3 2" xfId="6023" xr:uid="{8F6AEC06-5049-41D6-A280-F0C1B9E0A6B9}"/>
    <cellStyle name="40% - Accent1 2 2 2 3 4" xfId="1591" xr:uid="{00000000-0005-0000-0000-000001030000}"/>
    <cellStyle name="40% - Accent1 2 2 2 3 4 2" xfId="5338" xr:uid="{E1DEFD0A-5887-49B4-B898-EB1E627DA4E7}"/>
    <cellStyle name="40% - Accent1 2 2 2 3 5" xfId="3948" xr:uid="{00000000-0005-0000-0000-000002030000}"/>
    <cellStyle name="40% - Accent1 2 2 2 3 5 2" xfId="7646" xr:uid="{DFBF1DBF-11CD-4F8E-9B73-FB2DAA1E845F}"/>
    <cellStyle name="40% - Accent1 2 2 2 3 6" xfId="4645" xr:uid="{15AC4F2E-D070-45E6-A2C0-5E60A1A2313B}"/>
    <cellStyle name="40% - Accent1 2 2 2 4" xfId="2740" xr:uid="{00000000-0005-0000-0000-000003030000}"/>
    <cellStyle name="40% - Accent1 2 2 2 4 2" xfId="6477" xr:uid="{718E1A22-BB60-409E-9186-FDB54E5E91A5}"/>
    <cellStyle name="40% - Accent1 2 2 2 5" xfId="1826" xr:uid="{00000000-0005-0000-0000-000004030000}"/>
    <cellStyle name="40% - Accent1 2 2 2 5 2" xfId="5569" xr:uid="{2B551C9A-C5F0-46EF-9BDF-4E4759986DE4}"/>
    <cellStyle name="40% - Accent1 2 2 2 6" xfId="1125" xr:uid="{00000000-0005-0000-0000-000005030000}"/>
    <cellStyle name="40% - Accent1 2 2 2 6 2" xfId="4876" xr:uid="{A3DD5804-0304-4D3F-A359-52BD9A1F6082}"/>
    <cellStyle name="40% - Accent1 2 2 2 7" xfId="3486" xr:uid="{00000000-0005-0000-0000-000006030000}"/>
    <cellStyle name="40% - Accent1 2 2 2 7 2" xfId="7184" xr:uid="{E4ABAE69-F332-4381-B310-D395AFE87EB1}"/>
    <cellStyle name="40% - Accent1 2 2 2 8" xfId="4183" xr:uid="{780FE1A2-CBA5-421D-9423-57C2EC785449}"/>
    <cellStyle name="40% - Accent1 2 2 3" xfId="620" xr:uid="{00000000-0005-0000-0000-000007030000}"/>
    <cellStyle name="40% - Accent1 2 2 3 2" xfId="2511" xr:uid="{00000000-0005-0000-0000-000008030000}"/>
    <cellStyle name="40% - Accent1 2 2 3 2 2" xfId="6249" xr:uid="{722CA7ED-20E4-459C-A76A-2AB514D1651F}"/>
    <cellStyle name="40% - Accent1 2 2 3 3" xfId="2974" xr:uid="{00000000-0005-0000-0000-000009030000}"/>
    <cellStyle name="40% - Accent1 2 2 3 3 2" xfId="6707" xr:uid="{DB476397-DE8D-4FE2-9E73-B3EBF378ACD4}"/>
    <cellStyle name="40% - Accent1 2 2 3 4" xfId="2055" xr:uid="{00000000-0005-0000-0000-00000A030000}"/>
    <cellStyle name="40% - Accent1 2 2 3 4 2" xfId="5795" xr:uid="{F68A1F3D-C8B2-4940-ADCF-CCD1A8E469A0}"/>
    <cellStyle name="40% - Accent1 2 2 3 5" xfId="1358" xr:uid="{00000000-0005-0000-0000-00000B030000}"/>
    <cellStyle name="40% - Accent1 2 2 3 5 2" xfId="5106" xr:uid="{4B59836C-38E2-4D87-B232-AC644E872FF6}"/>
    <cellStyle name="40% - Accent1 2 2 3 6" xfId="3716" xr:uid="{00000000-0005-0000-0000-00000C030000}"/>
    <cellStyle name="40% - Accent1 2 2 3 6 2" xfId="7414" xr:uid="{21CFB6DC-6265-47AE-BABC-D37BA117462D}"/>
    <cellStyle name="40% - Accent1 2 2 3 7" xfId="4413" xr:uid="{B77DD1EF-5FDC-4107-B886-1CC7BF2DA56C}"/>
    <cellStyle name="40% - Accent1 2 2 4" xfId="863" xr:uid="{00000000-0005-0000-0000-00000D030000}"/>
    <cellStyle name="40% - Accent1 2 2 4 2" xfId="3208" xr:uid="{00000000-0005-0000-0000-00000E030000}"/>
    <cellStyle name="40% - Accent1 2 2 4 2 2" xfId="6938" xr:uid="{25745335-5451-4A06-90EA-C72247DF98CF}"/>
    <cellStyle name="40% - Accent1 2 2 4 3" xfId="2283" xr:uid="{00000000-0005-0000-0000-00000F030000}"/>
    <cellStyle name="40% - Accent1 2 2 4 3 2" xfId="6022" xr:uid="{58E52A68-C4E0-4F20-9BB4-C0B5160CAB7B}"/>
    <cellStyle name="40% - Accent1 2 2 4 4" xfId="1590" xr:uid="{00000000-0005-0000-0000-000010030000}"/>
    <cellStyle name="40% - Accent1 2 2 4 4 2" xfId="5337" xr:uid="{42BEF3E7-6DEB-4D34-843B-4D7071E204DD}"/>
    <cellStyle name="40% - Accent1 2 2 4 5" xfId="3947" xr:uid="{00000000-0005-0000-0000-000011030000}"/>
    <cellStyle name="40% - Accent1 2 2 4 5 2" xfId="7645" xr:uid="{B3DCE828-FF8D-4204-BD39-499C13E19555}"/>
    <cellStyle name="40% - Accent1 2 2 4 6" xfId="4644" xr:uid="{E56C41C1-CBB6-462C-946F-5EEB3C141268}"/>
    <cellStyle name="40% - Accent1 2 2 5" xfId="2739" xr:uid="{00000000-0005-0000-0000-000012030000}"/>
    <cellStyle name="40% - Accent1 2 2 5 2" xfId="6476" xr:uid="{225CD141-09E4-4220-A36A-BA9B9FE41405}"/>
    <cellStyle name="40% - Accent1 2 2 6" xfId="1825" xr:uid="{00000000-0005-0000-0000-000013030000}"/>
    <cellStyle name="40% - Accent1 2 2 6 2" xfId="5568" xr:uid="{B33B7746-E8E2-473B-93B1-AEA045D5776B}"/>
    <cellStyle name="40% - Accent1 2 2 7" xfId="1124" xr:uid="{00000000-0005-0000-0000-000014030000}"/>
    <cellStyle name="40% - Accent1 2 2 7 2" xfId="4875" xr:uid="{FACAAE0B-D305-431A-924A-A76131D65599}"/>
    <cellStyle name="40% - Accent1 2 2 8" xfId="3485" xr:uid="{00000000-0005-0000-0000-000015030000}"/>
    <cellStyle name="40% - Accent1 2 2 8 2" xfId="7183" xr:uid="{0A188928-198F-4091-8FAB-057E86B13D8A}"/>
    <cellStyle name="40% - Accent1 2 2 9" xfId="4182" xr:uid="{1F1D0970-D27A-491B-AF02-638860E15E88}"/>
    <cellStyle name="40% - Accent1 2 3" xfId="198" xr:uid="{00000000-0005-0000-0000-000016030000}"/>
    <cellStyle name="40% - Accent1 2 3 2" xfId="622" xr:uid="{00000000-0005-0000-0000-000017030000}"/>
    <cellStyle name="40% - Accent1 2 3 2 2" xfId="2513" xr:uid="{00000000-0005-0000-0000-000018030000}"/>
    <cellStyle name="40% - Accent1 2 3 2 2 2" xfId="6251" xr:uid="{D7AE8B5D-9FBA-45FA-AFDC-4D479BE43081}"/>
    <cellStyle name="40% - Accent1 2 3 2 3" xfId="2976" xr:uid="{00000000-0005-0000-0000-000019030000}"/>
    <cellStyle name="40% - Accent1 2 3 2 3 2" xfId="6709" xr:uid="{4D06756D-3090-4471-9E8B-0DB5A8631512}"/>
    <cellStyle name="40% - Accent1 2 3 2 4" xfId="2057" xr:uid="{00000000-0005-0000-0000-00001A030000}"/>
    <cellStyle name="40% - Accent1 2 3 2 4 2" xfId="5797" xr:uid="{CA992150-8E97-4512-8501-952070463B63}"/>
    <cellStyle name="40% - Accent1 2 3 2 5" xfId="1360" xr:uid="{00000000-0005-0000-0000-00001B030000}"/>
    <cellStyle name="40% - Accent1 2 3 2 5 2" xfId="5108" xr:uid="{61A4515D-FC82-4501-9ADE-A7E91C021799}"/>
    <cellStyle name="40% - Accent1 2 3 2 6" xfId="3718" xr:uid="{00000000-0005-0000-0000-00001C030000}"/>
    <cellStyle name="40% - Accent1 2 3 2 6 2" xfId="7416" xr:uid="{A548750A-6166-4E73-B1FD-C5C437A51B11}"/>
    <cellStyle name="40% - Accent1 2 3 2 7" xfId="4415" xr:uid="{3B67AE1C-8B66-4E32-9AF0-0DC75750D100}"/>
    <cellStyle name="40% - Accent1 2 3 3" xfId="865" xr:uid="{00000000-0005-0000-0000-00001D030000}"/>
    <cellStyle name="40% - Accent1 2 3 3 2" xfId="3210" xr:uid="{00000000-0005-0000-0000-00001E030000}"/>
    <cellStyle name="40% - Accent1 2 3 3 2 2" xfId="6940" xr:uid="{1AAE58D6-A95F-473F-976D-473FEC169CF3}"/>
    <cellStyle name="40% - Accent1 2 3 3 3" xfId="2285" xr:uid="{00000000-0005-0000-0000-00001F030000}"/>
    <cellStyle name="40% - Accent1 2 3 3 3 2" xfId="6024" xr:uid="{FEA25143-4F2D-4855-92D0-E9769895B266}"/>
    <cellStyle name="40% - Accent1 2 3 3 4" xfId="1592" xr:uid="{00000000-0005-0000-0000-000020030000}"/>
    <cellStyle name="40% - Accent1 2 3 3 4 2" xfId="5339" xr:uid="{F487BE4F-79A5-4CCD-84EF-59D4DD048BB5}"/>
    <cellStyle name="40% - Accent1 2 3 3 5" xfId="3949" xr:uid="{00000000-0005-0000-0000-000021030000}"/>
    <cellStyle name="40% - Accent1 2 3 3 5 2" xfId="7647" xr:uid="{A59C2CCA-2B52-47B3-B500-AD26DBF37C91}"/>
    <cellStyle name="40% - Accent1 2 3 3 6" xfId="4646" xr:uid="{2C0EDECD-705E-434A-868D-D496C3B37721}"/>
    <cellStyle name="40% - Accent1 2 3 4" xfId="2741" xr:uid="{00000000-0005-0000-0000-000022030000}"/>
    <cellStyle name="40% - Accent1 2 3 4 2" xfId="6478" xr:uid="{06CD0AF3-5864-4462-BD0A-57FBCC64A6CF}"/>
    <cellStyle name="40% - Accent1 2 3 5" xfId="1827" xr:uid="{00000000-0005-0000-0000-000023030000}"/>
    <cellStyle name="40% - Accent1 2 3 5 2" xfId="5570" xr:uid="{5EB84B2C-5D3D-4CCE-8C23-DEE55E17A164}"/>
    <cellStyle name="40% - Accent1 2 3 6" xfId="1126" xr:uid="{00000000-0005-0000-0000-000024030000}"/>
    <cellStyle name="40% - Accent1 2 3 6 2" xfId="4877" xr:uid="{3D9C82D7-E65A-432C-9D8B-1E664763FE54}"/>
    <cellStyle name="40% - Accent1 2 3 7" xfId="3487" xr:uid="{00000000-0005-0000-0000-000025030000}"/>
    <cellStyle name="40% - Accent1 2 3 7 2" xfId="7185" xr:uid="{FADBED8D-4675-4E13-9370-1F8845DC4BFC}"/>
    <cellStyle name="40% - Accent1 2 3 8" xfId="4184" xr:uid="{010C4B94-234D-4BBE-81B6-48D1066A0A4E}"/>
    <cellStyle name="40% - Accent1 2 4" xfId="553" xr:uid="{00000000-0005-0000-0000-000026030000}"/>
    <cellStyle name="40% - Accent1 2 4 2" xfId="2444" xr:uid="{00000000-0005-0000-0000-000027030000}"/>
    <cellStyle name="40% - Accent1 2 4 2 2" xfId="6182" xr:uid="{AAFD6C56-278C-457B-9728-BD6F43898463}"/>
    <cellStyle name="40% - Accent1 2 4 3" xfId="2907" xr:uid="{00000000-0005-0000-0000-000028030000}"/>
    <cellStyle name="40% - Accent1 2 4 3 2" xfId="6640" xr:uid="{69AF86D0-739A-4679-A4FD-B3578B4520F0}"/>
    <cellStyle name="40% - Accent1 2 4 4" xfId="1988" xr:uid="{00000000-0005-0000-0000-000029030000}"/>
    <cellStyle name="40% - Accent1 2 4 4 2" xfId="5728" xr:uid="{3F719AB9-4D3A-4E24-B1CD-7989291A4EEE}"/>
    <cellStyle name="40% - Accent1 2 4 5" xfId="1291" xr:uid="{00000000-0005-0000-0000-00002A030000}"/>
    <cellStyle name="40% - Accent1 2 4 5 2" xfId="5039" xr:uid="{51E8025B-6B53-4770-B9F9-86237AA4ACB5}"/>
    <cellStyle name="40% - Accent1 2 4 6" xfId="3649" xr:uid="{00000000-0005-0000-0000-00002B030000}"/>
    <cellStyle name="40% - Accent1 2 4 6 2" xfId="7347" xr:uid="{55950F7E-0F9C-4AAE-BAA5-CC916448F09D}"/>
    <cellStyle name="40% - Accent1 2 4 7" xfId="4346" xr:uid="{0F29DEEA-AD41-4658-8355-883602985B6A}"/>
    <cellStyle name="40% - Accent1 2 5" xfId="793" xr:uid="{00000000-0005-0000-0000-00002C030000}"/>
    <cellStyle name="40% - Accent1 2 5 2" xfId="3138" xr:uid="{00000000-0005-0000-0000-00002D030000}"/>
    <cellStyle name="40% - Accent1 2 5 2 2" xfId="6871" xr:uid="{334842A8-58F7-433A-9A20-31E8AB87A07D}"/>
    <cellStyle name="40% - Accent1 2 5 3" xfId="2215" xr:uid="{00000000-0005-0000-0000-00002E030000}"/>
    <cellStyle name="40% - Accent1 2 5 3 2" xfId="5955" xr:uid="{E5907F4B-E48D-408D-AC9F-93149299DE9C}"/>
    <cellStyle name="40% - Accent1 2 5 4" xfId="1522" xr:uid="{00000000-0005-0000-0000-00002F030000}"/>
    <cellStyle name="40% - Accent1 2 5 4 2" xfId="5270" xr:uid="{35A5E471-AE3F-4DCE-85CC-082F25ACC883}"/>
    <cellStyle name="40% - Accent1 2 5 5" xfId="3880" xr:uid="{00000000-0005-0000-0000-000030030000}"/>
    <cellStyle name="40% - Accent1 2 5 5 2" xfId="7578" xr:uid="{ADBA5661-21AD-46E6-93E8-537C6515962C}"/>
    <cellStyle name="40% - Accent1 2 5 6" xfId="4577" xr:uid="{E15E082D-F0AA-424B-A604-749DB1A98252}"/>
    <cellStyle name="40% - Accent1 2 6" xfId="2671" xr:uid="{00000000-0005-0000-0000-000031030000}"/>
    <cellStyle name="40% - Accent1 2 6 2" xfId="6409" xr:uid="{DA777B5D-C3FD-44D2-8EEC-B7280E264EAE}"/>
    <cellStyle name="40% - Accent1 2 7" xfId="1757" xr:uid="{00000000-0005-0000-0000-000032030000}"/>
    <cellStyle name="40% - Accent1 2 7 2" xfId="5501" xr:uid="{6919A7EF-C006-47A2-AA0C-E78ED3DC65EC}"/>
    <cellStyle name="40% - Accent1 2 8" xfId="1056" xr:uid="{00000000-0005-0000-0000-000033030000}"/>
    <cellStyle name="40% - Accent1 2 8 2" xfId="4808" xr:uid="{A711C7A8-F299-4674-84C4-20E7F6CC188D}"/>
    <cellStyle name="40% - Accent1 2 9" xfId="3418" xr:uid="{00000000-0005-0000-0000-000034030000}"/>
    <cellStyle name="40% - Accent1 2 9 2" xfId="7116" xr:uid="{20646467-054B-49D8-95FE-AEEDAFEDC927}"/>
    <cellStyle name="40% - Accent1 3" xfId="26" xr:uid="{00000000-0005-0000-0000-000035030000}"/>
    <cellStyle name="40% - Accent1 3 2" xfId="199" xr:uid="{00000000-0005-0000-0000-000036030000}"/>
    <cellStyle name="40% - Accent1 3 2 2" xfId="623" xr:uid="{00000000-0005-0000-0000-000037030000}"/>
    <cellStyle name="40% - Accent1 3 2 2 2" xfId="2514" xr:uid="{00000000-0005-0000-0000-000038030000}"/>
    <cellStyle name="40% - Accent1 3 2 2 2 2" xfId="6252" xr:uid="{71AC9416-1668-4348-85A1-CAC1BE09E7E9}"/>
    <cellStyle name="40% - Accent1 3 2 2 3" xfId="2977" xr:uid="{00000000-0005-0000-0000-000039030000}"/>
    <cellStyle name="40% - Accent1 3 2 2 3 2" xfId="6710" xr:uid="{58DC68DF-3E9C-4931-9590-71B4028850F0}"/>
    <cellStyle name="40% - Accent1 3 2 2 4" xfId="2058" xr:uid="{00000000-0005-0000-0000-00003A030000}"/>
    <cellStyle name="40% - Accent1 3 2 2 4 2" xfId="5798" xr:uid="{28A56251-67B9-45D3-BA89-D07680761B05}"/>
    <cellStyle name="40% - Accent1 3 2 2 5" xfId="1361" xr:uid="{00000000-0005-0000-0000-00003B030000}"/>
    <cellStyle name="40% - Accent1 3 2 2 5 2" xfId="5109" xr:uid="{43A53338-850B-4F30-A7BD-3570440537FF}"/>
    <cellStyle name="40% - Accent1 3 2 2 6" xfId="3719" xr:uid="{00000000-0005-0000-0000-00003C030000}"/>
    <cellStyle name="40% - Accent1 3 2 2 6 2" xfId="7417" xr:uid="{F68334A7-59D2-4608-A1C7-48C0E197E044}"/>
    <cellStyle name="40% - Accent1 3 2 2 7" xfId="4416" xr:uid="{792605AE-C3D8-4E60-8070-40B8E5BDE5C1}"/>
    <cellStyle name="40% - Accent1 3 2 3" xfId="866" xr:uid="{00000000-0005-0000-0000-00003D030000}"/>
    <cellStyle name="40% - Accent1 3 2 3 2" xfId="3211" xr:uid="{00000000-0005-0000-0000-00003E030000}"/>
    <cellStyle name="40% - Accent1 3 2 3 2 2" xfId="6941" xr:uid="{E40B75AC-558D-4F93-93EB-04FCA0F6B89B}"/>
    <cellStyle name="40% - Accent1 3 2 3 3" xfId="2286" xr:uid="{00000000-0005-0000-0000-00003F030000}"/>
    <cellStyle name="40% - Accent1 3 2 3 3 2" xfId="6025" xr:uid="{0F4CBB30-5BAC-43EB-8756-B4F9C46DF12F}"/>
    <cellStyle name="40% - Accent1 3 2 3 4" xfId="1593" xr:uid="{00000000-0005-0000-0000-000040030000}"/>
    <cellStyle name="40% - Accent1 3 2 3 4 2" xfId="5340" xr:uid="{BFC661D6-197D-4097-9680-101B0A21F071}"/>
    <cellStyle name="40% - Accent1 3 2 3 5" xfId="3950" xr:uid="{00000000-0005-0000-0000-000041030000}"/>
    <cellStyle name="40% - Accent1 3 2 3 5 2" xfId="7648" xr:uid="{8A997C29-6590-4F26-A309-625DB116EC3B}"/>
    <cellStyle name="40% - Accent1 3 2 3 6" xfId="4647" xr:uid="{C18995A9-DCCD-40B9-8CE8-EF3B5158E6EF}"/>
    <cellStyle name="40% - Accent1 3 2 4" xfId="2742" xr:uid="{00000000-0005-0000-0000-000042030000}"/>
    <cellStyle name="40% - Accent1 3 2 4 2" xfId="6479" xr:uid="{C68A975C-A114-40BD-A660-2E5656BED319}"/>
    <cellStyle name="40% - Accent1 3 2 5" xfId="1828" xr:uid="{00000000-0005-0000-0000-000043030000}"/>
    <cellStyle name="40% - Accent1 3 2 5 2" xfId="5571" xr:uid="{85F4F3DB-62A6-4734-9EF9-1410D4D74094}"/>
    <cellStyle name="40% - Accent1 3 2 6" xfId="1127" xr:uid="{00000000-0005-0000-0000-000044030000}"/>
    <cellStyle name="40% - Accent1 3 2 6 2" xfId="4878" xr:uid="{31F40848-EE1C-4543-8916-A3A2BF0B32CF}"/>
    <cellStyle name="40% - Accent1 3 2 7" xfId="3488" xr:uid="{00000000-0005-0000-0000-000045030000}"/>
    <cellStyle name="40% - Accent1 3 2 7 2" xfId="7186" xr:uid="{657133A3-30FE-4579-A6A3-DFFD745C5295}"/>
    <cellStyle name="40% - Accent1 3 2 8" xfId="4185" xr:uid="{044FBFF6-FB03-4223-9649-0193899384E1}"/>
    <cellStyle name="40% - Accent1 3 3" xfId="552" xr:uid="{00000000-0005-0000-0000-000046030000}"/>
    <cellStyle name="40% - Accent1 3 3 2" xfId="2443" xr:uid="{00000000-0005-0000-0000-000047030000}"/>
    <cellStyle name="40% - Accent1 3 3 2 2" xfId="6181" xr:uid="{2D2CD1FB-2F42-4D1C-BFF7-7355A615C2C3}"/>
    <cellStyle name="40% - Accent1 3 3 3" xfId="2906" xr:uid="{00000000-0005-0000-0000-000048030000}"/>
    <cellStyle name="40% - Accent1 3 3 3 2" xfId="6639" xr:uid="{314A1496-745F-4CF4-8DA4-A511B4CFB466}"/>
    <cellStyle name="40% - Accent1 3 3 4" xfId="1987" xr:uid="{00000000-0005-0000-0000-000049030000}"/>
    <cellStyle name="40% - Accent1 3 3 4 2" xfId="5727" xr:uid="{B1FD9CA1-F0E6-40DA-BA63-24A4E847439C}"/>
    <cellStyle name="40% - Accent1 3 3 5" xfId="1290" xr:uid="{00000000-0005-0000-0000-00004A030000}"/>
    <cellStyle name="40% - Accent1 3 3 5 2" xfId="5038" xr:uid="{25D90788-E258-4FC6-9D5C-5333530A6932}"/>
    <cellStyle name="40% - Accent1 3 3 6" xfId="3648" xr:uid="{00000000-0005-0000-0000-00004B030000}"/>
    <cellStyle name="40% - Accent1 3 3 6 2" xfId="7346" xr:uid="{D9CC756A-7F0C-4EB9-A001-021DDC100DFC}"/>
    <cellStyle name="40% - Accent1 3 3 7" xfId="4345" xr:uid="{7C5B6E99-EA76-49A8-AA49-14970169420B}"/>
    <cellStyle name="40% - Accent1 3 4" xfId="792" xr:uid="{00000000-0005-0000-0000-00004C030000}"/>
    <cellStyle name="40% - Accent1 3 4 2" xfId="3137" xr:uid="{00000000-0005-0000-0000-00004D030000}"/>
    <cellStyle name="40% - Accent1 3 4 2 2" xfId="6870" xr:uid="{CB745DEB-0EB7-4388-B2C0-597141A2340F}"/>
    <cellStyle name="40% - Accent1 3 4 3" xfId="2214" xr:uid="{00000000-0005-0000-0000-00004E030000}"/>
    <cellStyle name="40% - Accent1 3 4 3 2" xfId="5954" xr:uid="{3C68F9E3-2055-4057-BB86-16F3F610302B}"/>
    <cellStyle name="40% - Accent1 3 4 4" xfId="1521" xr:uid="{00000000-0005-0000-0000-00004F030000}"/>
    <cellStyle name="40% - Accent1 3 4 4 2" xfId="5269" xr:uid="{918965CC-3C06-4381-897D-A903ECA5BC83}"/>
    <cellStyle name="40% - Accent1 3 4 5" xfId="3879" xr:uid="{00000000-0005-0000-0000-000050030000}"/>
    <cellStyle name="40% - Accent1 3 4 5 2" xfId="7577" xr:uid="{359512C4-9CDF-4FAD-9D14-1DEEA699983B}"/>
    <cellStyle name="40% - Accent1 3 4 6" xfId="4576" xr:uid="{31D7CE1F-DCD8-49C3-AF0B-E96D7E5F8F11}"/>
    <cellStyle name="40% - Accent1 3 5" xfId="2670" xr:uid="{00000000-0005-0000-0000-000051030000}"/>
    <cellStyle name="40% - Accent1 3 5 2" xfId="6408" xr:uid="{CE8DAD3F-9176-477C-AE33-EDF3A3FD54AF}"/>
    <cellStyle name="40% - Accent1 3 6" xfId="1756" xr:uid="{00000000-0005-0000-0000-000052030000}"/>
    <cellStyle name="40% - Accent1 3 6 2" xfId="5500" xr:uid="{06C064B7-83D9-4DA5-B54A-9D5A74F680D1}"/>
    <cellStyle name="40% - Accent1 3 7" xfId="1055" xr:uid="{00000000-0005-0000-0000-000053030000}"/>
    <cellStyle name="40% - Accent1 3 7 2" xfId="4807" xr:uid="{F9FFA3C8-CFC0-4C88-B1FF-6B91687E47AC}"/>
    <cellStyle name="40% - Accent1 3 8" xfId="3417" xr:uid="{00000000-0005-0000-0000-000054030000}"/>
    <cellStyle name="40% - Accent1 3 8 2" xfId="7115" xr:uid="{FEBE49AA-363C-47A7-BF2E-A5C6B3CF9129}"/>
    <cellStyle name="40% - Accent1 3 9" xfId="4114" xr:uid="{82856254-0980-4910-9A8E-4F92993BBEE0}"/>
    <cellStyle name="40% - Accent1 4" xfId="200" xr:uid="{00000000-0005-0000-0000-000055030000}"/>
    <cellStyle name="40% - Accent1 4 2" xfId="201" xr:uid="{00000000-0005-0000-0000-000056030000}"/>
    <cellStyle name="40% - Accent1 4 2 2" xfId="625" xr:uid="{00000000-0005-0000-0000-000057030000}"/>
    <cellStyle name="40% - Accent1 4 2 2 2" xfId="2516" xr:uid="{00000000-0005-0000-0000-000058030000}"/>
    <cellStyle name="40% - Accent1 4 2 2 2 2" xfId="6254" xr:uid="{3FD9D008-4E68-4A83-AC8D-76B1EEDD2C01}"/>
    <cellStyle name="40% - Accent1 4 2 2 3" xfId="2979" xr:uid="{00000000-0005-0000-0000-000059030000}"/>
    <cellStyle name="40% - Accent1 4 2 2 3 2" xfId="6712" xr:uid="{A273A622-C225-4E68-844B-7DD0123F1D40}"/>
    <cellStyle name="40% - Accent1 4 2 2 4" xfId="2060" xr:uid="{00000000-0005-0000-0000-00005A030000}"/>
    <cellStyle name="40% - Accent1 4 2 2 4 2" xfId="5800" xr:uid="{16815EC7-7C3E-4B92-9158-4F27C903FD16}"/>
    <cellStyle name="40% - Accent1 4 2 2 5" xfId="1363" xr:uid="{00000000-0005-0000-0000-00005B030000}"/>
    <cellStyle name="40% - Accent1 4 2 2 5 2" xfId="5111" xr:uid="{47FB406D-0C76-4DED-8130-D7882F77FC35}"/>
    <cellStyle name="40% - Accent1 4 2 2 6" xfId="3721" xr:uid="{00000000-0005-0000-0000-00005C030000}"/>
    <cellStyle name="40% - Accent1 4 2 2 6 2" xfId="7419" xr:uid="{12E5E199-4A55-4BC5-86B2-F9F8094F70FB}"/>
    <cellStyle name="40% - Accent1 4 2 2 7" xfId="4418" xr:uid="{9D8BDC27-F837-4503-BC40-51BA3285C767}"/>
    <cellStyle name="40% - Accent1 4 2 3" xfId="868" xr:uid="{00000000-0005-0000-0000-00005D030000}"/>
    <cellStyle name="40% - Accent1 4 2 3 2" xfId="3213" xr:uid="{00000000-0005-0000-0000-00005E030000}"/>
    <cellStyle name="40% - Accent1 4 2 3 2 2" xfId="6943" xr:uid="{C0401686-7660-4FB2-82AB-FEA8ED474F6C}"/>
    <cellStyle name="40% - Accent1 4 2 3 3" xfId="2288" xr:uid="{00000000-0005-0000-0000-00005F030000}"/>
    <cellStyle name="40% - Accent1 4 2 3 3 2" xfId="6027" xr:uid="{BDD7BA26-0740-4E0F-9816-E7C7144CB341}"/>
    <cellStyle name="40% - Accent1 4 2 3 4" xfId="1595" xr:uid="{00000000-0005-0000-0000-000060030000}"/>
    <cellStyle name="40% - Accent1 4 2 3 4 2" xfId="5342" xr:uid="{90AE8D31-D9D5-498C-9F93-841B0D0BD6E2}"/>
    <cellStyle name="40% - Accent1 4 2 3 5" xfId="3952" xr:uid="{00000000-0005-0000-0000-000061030000}"/>
    <cellStyle name="40% - Accent1 4 2 3 5 2" xfId="7650" xr:uid="{A9933C3D-385C-43C6-96B0-FEA05FC4DC3E}"/>
    <cellStyle name="40% - Accent1 4 2 3 6" xfId="4649" xr:uid="{27FB7141-32AF-449C-97E6-705F5ED6BF57}"/>
    <cellStyle name="40% - Accent1 4 2 4" xfId="2744" xr:uid="{00000000-0005-0000-0000-000062030000}"/>
    <cellStyle name="40% - Accent1 4 2 4 2" xfId="6481" xr:uid="{09CEF86C-12F2-4EF8-8AC1-D9E911856B11}"/>
    <cellStyle name="40% - Accent1 4 2 5" xfId="1830" xr:uid="{00000000-0005-0000-0000-000063030000}"/>
    <cellStyle name="40% - Accent1 4 2 5 2" xfId="5573" xr:uid="{161B89EE-EA98-415E-BC2D-62459C54F3D0}"/>
    <cellStyle name="40% - Accent1 4 2 6" xfId="1129" xr:uid="{00000000-0005-0000-0000-000064030000}"/>
    <cellStyle name="40% - Accent1 4 2 6 2" xfId="4880" xr:uid="{15B6F77F-E1CC-4934-A5EF-1257CA011F71}"/>
    <cellStyle name="40% - Accent1 4 2 7" xfId="3490" xr:uid="{00000000-0005-0000-0000-000065030000}"/>
    <cellStyle name="40% - Accent1 4 2 7 2" xfId="7188" xr:uid="{9B0F9BFE-6E6A-4CD8-8F02-C9E0EF43C44F}"/>
    <cellStyle name="40% - Accent1 4 2 8" xfId="4187" xr:uid="{74FD0748-D718-48FC-97DA-0AD724EC869F}"/>
    <cellStyle name="40% - Accent1 4 3" xfId="624" xr:uid="{00000000-0005-0000-0000-000066030000}"/>
    <cellStyle name="40% - Accent1 4 3 2" xfId="2515" xr:uid="{00000000-0005-0000-0000-000067030000}"/>
    <cellStyle name="40% - Accent1 4 3 2 2" xfId="6253" xr:uid="{14698D6E-9FFF-41FC-95B8-47365EBBEEED}"/>
    <cellStyle name="40% - Accent1 4 3 3" xfId="2978" xr:uid="{00000000-0005-0000-0000-000068030000}"/>
    <cellStyle name="40% - Accent1 4 3 3 2" xfId="6711" xr:uid="{4A4547E1-05B1-46D5-9FA7-9CDDBDC3F063}"/>
    <cellStyle name="40% - Accent1 4 3 4" xfId="2059" xr:uid="{00000000-0005-0000-0000-000069030000}"/>
    <cellStyle name="40% - Accent1 4 3 4 2" xfId="5799" xr:uid="{6725DA92-3186-407C-A8F2-868169E4A4C7}"/>
    <cellStyle name="40% - Accent1 4 3 5" xfId="1362" xr:uid="{00000000-0005-0000-0000-00006A030000}"/>
    <cellStyle name="40% - Accent1 4 3 5 2" xfId="5110" xr:uid="{98F2D31F-F3DB-465C-9942-B67937CEB105}"/>
    <cellStyle name="40% - Accent1 4 3 6" xfId="3720" xr:uid="{00000000-0005-0000-0000-00006B030000}"/>
    <cellStyle name="40% - Accent1 4 3 6 2" xfId="7418" xr:uid="{486B9FD0-632D-40E7-9E12-0A0FBA8A5994}"/>
    <cellStyle name="40% - Accent1 4 3 7" xfId="4417" xr:uid="{E77EDAD9-C05E-41BD-AADC-9BA8A157A925}"/>
    <cellStyle name="40% - Accent1 4 4" xfId="867" xr:uid="{00000000-0005-0000-0000-00006C030000}"/>
    <cellStyle name="40% - Accent1 4 4 2" xfId="3212" xr:uid="{00000000-0005-0000-0000-00006D030000}"/>
    <cellStyle name="40% - Accent1 4 4 2 2" xfId="6942" xr:uid="{C5484E74-9830-45C2-B921-53414B421080}"/>
    <cellStyle name="40% - Accent1 4 4 3" xfId="2287" xr:uid="{00000000-0005-0000-0000-00006E030000}"/>
    <cellStyle name="40% - Accent1 4 4 3 2" xfId="6026" xr:uid="{AB11F63A-B304-47CF-8618-7324114FC1EF}"/>
    <cellStyle name="40% - Accent1 4 4 4" xfId="1594" xr:uid="{00000000-0005-0000-0000-00006F030000}"/>
    <cellStyle name="40% - Accent1 4 4 4 2" xfId="5341" xr:uid="{83E2741E-6BF6-4185-A903-95D478B3D6BF}"/>
    <cellStyle name="40% - Accent1 4 4 5" xfId="3951" xr:uid="{00000000-0005-0000-0000-000070030000}"/>
    <cellStyle name="40% - Accent1 4 4 5 2" xfId="7649" xr:uid="{4EE45916-5569-4F4A-B682-D60293F3C40D}"/>
    <cellStyle name="40% - Accent1 4 4 6" xfId="4648" xr:uid="{0FD42D64-0369-4BDF-BB43-31395DF85191}"/>
    <cellStyle name="40% - Accent1 4 5" xfId="2743" xr:uid="{00000000-0005-0000-0000-000071030000}"/>
    <cellStyle name="40% - Accent1 4 5 2" xfId="6480" xr:uid="{2FBCFA7B-34ED-4526-94E2-7B41716D60E1}"/>
    <cellStyle name="40% - Accent1 4 6" xfId="1829" xr:uid="{00000000-0005-0000-0000-000072030000}"/>
    <cellStyle name="40% - Accent1 4 6 2" xfId="5572" xr:uid="{E51D1F40-86BF-4AC5-8363-65FEFD2FF880}"/>
    <cellStyle name="40% - Accent1 4 7" xfId="1128" xr:uid="{00000000-0005-0000-0000-000073030000}"/>
    <cellStyle name="40% - Accent1 4 7 2" xfId="4879" xr:uid="{4485D0EC-F5DD-4FDB-AF3F-04E9BF0681DD}"/>
    <cellStyle name="40% - Accent1 4 8" xfId="3489" xr:uid="{00000000-0005-0000-0000-000074030000}"/>
    <cellStyle name="40% - Accent1 4 8 2" xfId="7187" xr:uid="{28084AF8-7C2C-4126-BEA9-0A701DA4BFD7}"/>
    <cellStyle name="40% - Accent1 4 9" xfId="4186" xr:uid="{17B89F8E-E3CC-4AFF-A7FD-4D993694E60E}"/>
    <cellStyle name="40% - Accent2 2" xfId="29" xr:uid="{00000000-0005-0000-0000-000075030000}"/>
    <cellStyle name="40% - Accent2 2 10" xfId="4117" xr:uid="{C714F5E3-2ABA-41F3-96B0-CA51082DA843}"/>
    <cellStyle name="40% - Accent2 2 2" xfId="202" xr:uid="{00000000-0005-0000-0000-000076030000}"/>
    <cellStyle name="40% - Accent2 2 2 2" xfId="203" xr:uid="{00000000-0005-0000-0000-000077030000}"/>
    <cellStyle name="40% - Accent2 2 2 2 2" xfId="627" xr:uid="{00000000-0005-0000-0000-000078030000}"/>
    <cellStyle name="40% - Accent2 2 2 2 2 2" xfId="2518" xr:uid="{00000000-0005-0000-0000-000079030000}"/>
    <cellStyle name="40% - Accent2 2 2 2 2 2 2" xfId="6256" xr:uid="{54FBB010-3F15-4592-AF69-841B5670BB55}"/>
    <cellStyle name="40% - Accent2 2 2 2 2 3" xfId="2981" xr:uid="{00000000-0005-0000-0000-00007A030000}"/>
    <cellStyle name="40% - Accent2 2 2 2 2 3 2" xfId="6714" xr:uid="{BD516973-4B28-4243-99E6-251E5B494CC7}"/>
    <cellStyle name="40% - Accent2 2 2 2 2 4" xfId="2062" xr:uid="{00000000-0005-0000-0000-00007B030000}"/>
    <cellStyle name="40% - Accent2 2 2 2 2 4 2" xfId="5802" xr:uid="{E401DDBE-1164-4C69-A3D4-1917CC6FCB9B}"/>
    <cellStyle name="40% - Accent2 2 2 2 2 5" xfId="1365" xr:uid="{00000000-0005-0000-0000-00007C030000}"/>
    <cellStyle name="40% - Accent2 2 2 2 2 5 2" xfId="5113" xr:uid="{7958E712-E08D-413E-B02B-7A0BD1B9215F}"/>
    <cellStyle name="40% - Accent2 2 2 2 2 6" xfId="3723" xr:uid="{00000000-0005-0000-0000-00007D030000}"/>
    <cellStyle name="40% - Accent2 2 2 2 2 6 2" xfId="7421" xr:uid="{6495ED46-670C-4A04-B886-E8C2A08F43A4}"/>
    <cellStyle name="40% - Accent2 2 2 2 2 7" xfId="4420" xr:uid="{F2613F41-F364-4467-813D-27D276B5EDEB}"/>
    <cellStyle name="40% - Accent2 2 2 2 3" xfId="870" xr:uid="{00000000-0005-0000-0000-00007E030000}"/>
    <cellStyle name="40% - Accent2 2 2 2 3 2" xfId="3215" xr:uid="{00000000-0005-0000-0000-00007F030000}"/>
    <cellStyle name="40% - Accent2 2 2 2 3 2 2" xfId="6945" xr:uid="{273F8595-55E0-4447-9F50-AE47B0391C72}"/>
    <cellStyle name="40% - Accent2 2 2 2 3 3" xfId="2290" xr:uid="{00000000-0005-0000-0000-000080030000}"/>
    <cellStyle name="40% - Accent2 2 2 2 3 3 2" xfId="6029" xr:uid="{29214429-A7DE-4078-9FD0-169BD43DB7B9}"/>
    <cellStyle name="40% - Accent2 2 2 2 3 4" xfId="1597" xr:uid="{00000000-0005-0000-0000-000081030000}"/>
    <cellStyle name="40% - Accent2 2 2 2 3 4 2" xfId="5344" xr:uid="{6C1065B4-F184-409B-B36B-42559EF5AEFD}"/>
    <cellStyle name="40% - Accent2 2 2 2 3 5" xfId="3954" xr:uid="{00000000-0005-0000-0000-000082030000}"/>
    <cellStyle name="40% - Accent2 2 2 2 3 5 2" xfId="7652" xr:uid="{277F792F-47A4-40EA-96BE-57ECE54B7F0A}"/>
    <cellStyle name="40% - Accent2 2 2 2 3 6" xfId="4651" xr:uid="{9F2DBC73-EB6D-47B0-95B8-3490C2A6DFA4}"/>
    <cellStyle name="40% - Accent2 2 2 2 4" xfId="2746" xr:uid="{00000000-0005-0000-0000-000083030000}"/>
    <cellStyle name="40% - Accent2 2 2 2 4 2" xfId="6483" xr:uid="{078D4597-2559-425B-B375-3BC1EEB70703}"/>
    <cellStyle name="40% - Accent2 2 2 2 5" xfId="1832" xr:uid="{00000000-0005-0000-0000-000084030000}"/>
    <cellStyle name="40% - Accent2 2 2 2 5 2" xfId="5575" xr:uid="{B12A26FB-36C9-41B7-B1E8-737216644117}"/>
    <cellStyle name="40% - Accent2 2 2 2 6" xfId="1131" xr:uid="{00000000-0005-0000-0000-000085030000}"/>
    <cellStyle name="40% - Accent2 2 2 2 6 2" xfId="4882" xr:uid="{56438FF3-757F-4961-A847-EE0F0910EB59}"/>
    <cellStyle name="40% - Accent2 2 2 2 7" xfId="3492" xr:uid="{00000000-0005-0000-0000-000086030000}"/>
    <cellStyle name="40% - Accent2 2 2 2 7 2" xfId="7190" xr:uid="{63D7EDBC-3741-420C-9C8F-53070C6F24E5}"/>
    <cellStyle name="40% - Accent2 2 2 2 8" xfId="4189" xr:uid="{6262D40B-F3B6-4229-8111-1CA44B83AC24}"/>
    <cellStyle name="40% - Accent2 2 2 3" xfId="626" xr:uid="{00000000-0005-0000-0000-000087030000}"/>
    <cellStyle name="40% - Accent2 2 2 3 2" xfId="2517" xr:uid="{00000000-0005-0000-0000-000088030000}"/>
    <cellStyle name="40% - Accent2 2 2 3 2 2" xfId="6255" xr:uid="{0CC49DF0-1243-4623-A75B-059F217B794D}"/>
    <cellStyle name="40% - Accent2 2 2 3 3" xfId="2980" xr:uid="{00000000-0005-0000-0000-000089030000}"/>
    <cellStyle name="40% - Accent2 2 2 3 3 2" xfId="6713" xr:uid="{D8B5C129-39B3-4ADB-9C17-1AC5E34DEF48}"/>
    <cellStyle name="40% - Accent2 2 2 3 4" xfId="2061" xr:uid="{00000000-0005-0000-0000-00008A030000}"/>
    <cellStyle name="40% - Accent2 2 2 3 4 2" xfId="5801" xr:uid="{10081C7B-C6F4-4E70-B562-E6C9CA1D497C}"/>
    <cellStyle name="40% - Accent2 2 2 3 5" xfId="1364" xr:uid="{00000000-0005-0000-0000-00008B030000}"/>
    <cellStyle name="40% - Accent2 2 2 3 5 2" xfId="5112" xr:uid="{23238F3F-9713-439B-A55E-6EFCE7F7AD85}"/>
    <cellStyle name="40% - Accent2 2 2 3 6" xfId="3722" xr:uid="{00000000-0005-0000-0000-00008C030000}"/>
    <cellStyle name="40% - Accent2 2 2 3 6 2" xfId="7420" xr:uid="{F08CEB06-1856-4BDB-8D53-C55C342343B8}"/>
    <cellStyle name="40% - Accent2 2 2 3 7" xfId="4419" xr:uid="{4EFF7347-ADAF-45C9-9EC8-5CD3ADF92946}"/>
    <cellStyle name="40% - Accent2 2 2 4" xfId="869" xr:uid="{00000000-0005-0000-0000-00008D030000}"/>
    <cellStyle name="40% - Accent2 2 2 4 2" xfId="3214" xr:uid="{00000000-0005-0000-0000-00008E030000}"/>
    <cellStyle name="40% - Accent2 2 2 4 2 2" xfId="6944" xr:uid="{BAB1613E-044B-432C-BA86-B18D687880EA}"/>
    <cellStyle name="40% - Accent2 2 2 4 3" xfId="2289" xr:uid="{00000000-0005-0000-0000-00008F030000}"/>
    <cellStyle name="40% - Accent2 2 2 4 3 2" xfId="6028" xr:uid="{16DF58EC-AA00-4C76-BEA4-B8AC967FF14B}"/>
    <cellStyle name="40% - Accent2 2 2 4 4" xfId="1596" xr:uid="{00000000-0005-0000-0000-000090030000}"/>
    <cellStyle name="40% - Accent2 2 2 4 4 2" xfId="5343" xr:uid="{410DC47C-2213-4A44-BA4F-7B3D8ACEE6AB}"/>
    <cellStyle name="40% - Accent2 2 2 4 5" xfId="3953" xr:uid="{00000000-0005-0000-0000-000091030000}"/>
    <cellStyle name="40% - Accent2 2 2 4 5 2" xfId="7651" xr:uid="{FEA08A00-C3BD-4A79-8C3F-2703DD6D2A53}"/>
    <cellStyle name="40% - Accent2 2 2 4 6" xfId="4650" xr:uid="{55E8B597-4F41-4CCB-B41D-E34854EDA7D3}"/>
    <cellStyle name="40% - Accent2 2 2 5" xfId="2745" xr:uid="{00000000-0005-0000-0000-000092030000}"/>
    <cellStyle name="40% - Accent2 2 2 5 2" xfId="6482" xr:uid="{094D2CF7-54D2-4C5A-9288-294E74AF721F}"/>
    <cellStyle name="40% - Accent2 2 2 6" xfId="1831" xr:uid="{00000000-0005-0000-0000-000093030000}"/>
    <cellStyle name="40% - Accent2 2 2 6 2" xfId="5574" xr:uid="{390B5914-95F9-4243-8E84-311A897A617D}"/>
    <cellStyle name="40% - Accent2 2 2 7" xfId="1130" xr:uid="{00000000-0005-0000-0000-000094030000}"/>
    <cellStyle name="40% - Accent2 2 2 7 2" xfId="4881" xr:uid="{A994A441-7630-4980-B179-6233CE765E6C}"/>
    <cellStyle name="40% - Accent2 2 2 8" xfId="3491" xr:uid="{00000000-0005-0000-0000-000095030000}"/>
    <cellStyle name="40% - Accent2 2 2 8 2" xfId="7189" xr:uid="{B884B0E5-C2F3-4F11-AF7B-4372B6B59E69}"/>
    <cellStyle name="40% - Accent2 2 2 9" xfId="4188" xr:uid="{99842C5E-6229-4DA0-8764-DD73308D5C61}"/>
    <cellStyle name="40% - Accent2 2 3" xfId="204" xr:uid="{00000000-0005-0000-0000-000096030000}"/>
    <cellStyle name="40% - Accent2 2 3 2" xfId="628" xr:uid="{00000000-0005-0000-0000-000097030000}"/>
    <cellStyle name="40% - Accent2 2 3 2 2" xfId="2519" xr:uid="{00000000-0005-0000-0000-000098030000}"/>
    <cellStyle name="40% - Accent2 2 3 2 2 2" xfId="6257" xr:uid="{54A4C576-F78F-405D-BF8F-97269CEE430F}"/>
    <cellStyle name="40% - Accent2 2 3 2 3" xfId="2982" xr:uid="{00000000-0005-0000-0000-000099030000}"/>
    <cellStyle name="40% - Accent2 2 3 2 3 2" xfId="6715" xr:uid="{55BA557C-E5B2-4529-8E32-28AE7E209C9C}"/>
    <cellStyle name="40% - Accent2 2 3 2 4" xfId="2063" xr:uid="{00000000-0005-0000-0000-00009A030000}"/>
    <cellStyle name="40% - Accent2 2 3 2 4 2" xfId="5803" xr:uid="{F2131A6F-AD8A-4CEA-A957-BDAFDED65CC0}"/>
    <cellStyle name="40% - Accent2 2 3 2 5" xfId="1366" xr:uid="{00000000-0005-0000-0000-00009B030000}"/>
    <cellStyle name="40% - Accent2 2 3 2 5 2" xfId="5114" xr:uid="{79E01B6F-3880-4A91-A59F-FAAB1007BD51}"/>
    <cellStyle name="40% - Accent2 2 3 2 6" xfId="3724" xr:uid="{00000000-0005-0000-0000-00009C030000}"/>
    <cellStyle name="40% - Accent2 2 3 2 6 2" xfId="7422" xr:uid="{B5610BB2-8490-46FD-B288-07C8FE8DCBD0}"/>
    <cellStyle name="40% - Accent2 2 3 2 7" xfId="4421" xr:uid="{E2203933-1CC3-40FD-979B-564DAE4C2416}"/>
    <cellStyle name="40% - Accent2 2 3 3" xfId="871" xr:uid="{00000000-0005-0000-0000-00009D030000}"/>
    <cellStyle name="40% - Accent2 2 3 3 2" xfId="3216" xr:uid="{00000000-0005-0000-0000-00009E030000}"/>
    <cellStyle name="40% - Accent2 2 3 3 2 2" xfId="6946" xr:uid="{F08FA792-5C5D-43F6-B94E-830ABE10C03C}"/>
    <cellStyle name="40% - Accent2 2 3 3 3" xfId="2291" xr:uid="{00000000-0005-0000-0000-00009F030000}"/>
    <cellStyle name="40% - Accent2 2 3 3 3 2" xfId="6030" xr:uid="{33D91D4A-7FF8-4BE8-A41C-5FE595943999}"/>
    <cellStyle name="40% - Accent2 2 3 3 4" xfId="1598" xr:uid="{00000000-0005-0000-0000-0000A0030000}"/>
    <cellStyle name="40% - Accent2 2 3 3 4 2" xfId="5345" xr:uid="{2D99B179-00B8-49B5-AF29-5D83ECEE8639}"/>
    <cellStyle name="40% - Accent2 2 3 3 5" xfId="3955" xr:uid="{00000000-0005-0000-0000-0000A1030000}"/>
    <cellStyle name="40% - Accent2 2 3 3 5 2" xfId="7653" xr:uid="{1739A9F4-44D5-4963-9BB7-353D0F2DB952}"/>
    <cellStyle name="40% - Accent2 2 3 3 6" xfId="4652" xr:uid="{794BD5C0-B6A9-4467-A819-C01E5540F696}"/>
    <cellStyle name="40% - Accent2 2 3 4" xfId="2747" xr:uid="{00000000-0005-0000-0000-0000A2030000}"/>
    <cellStyle name="40% - Accent2 2 3 4 2" xfId="6484" xr:uid="{E509BEA2-26E9-42AF-88F0-40E8F8269820}"/>
    <cellStyle name="40% - Accent2 2 3 5" xfId="1833" xr:uid="{00000000-0005-0000-0000-0000A3030000}"/>
    <cellStyle name="40% - Accent2 2 3 5 2" xfId="5576" xr:uid="{7CCFC592-38BB-45DB-991F-529D93BED15A}"/>
    <cellStyle name="40% - Accent2 2 3 6" xfId="1132" xr:uid="{00000000-0005-0000-0000-0000A4030000}"/>
    <cellStyle name="40% - Accent2 2 3 6 2" xfId="4883" xr:uid="{ADF41E19-7C53-438C-92B9-9F915476BDD0}"/>
    <cellStyle name="40% - Accent2 2 3 7" xfId="3493" xr:uid="{00000000-0005-0000-0000-0000A5030000}"/>
    <cellStyle name="40% - Accent2 2 3 7 2" xfId="7191" xr:uid="{54E0ABAF-7417-4FA9-90E2-E2EDABA7DC2D}"/>
    <cellStyle name="40% - Accent2 2 3 8" xfId="4190" xr:uid="{4AB6FB1B-BD9C-4391-BE6E-B43484762736}"/>
    <cellStyle name="40% - Accent2 2 4" xfId="555" xr:uid="{00000000-0005-0000-0000-0000A6030000}"/>
    <cellStyle name="40% - Accent2 2 4 2" xfId="2446" xr:uid="{00000000-0005-0000-0000-0000A7030000}"/>
    <cellStyle name="40% - Accent2 2 4 2 2" xfId="6184" xr:uid="{C683C3BF-F708-40CB-9B53-6C0DDD653C4B}"/>
    <cellStyle name="40% - Accent2 2 4 3" xfId="2909" xr:uid="{00000000-0005-0000-0000-0000A8030000}"/>
    <cellStyle name="40% - Accent2 2 4 3 2" xfId="6642" xr:uid="{6B908EDE-04CD-474D-98A2-12CC61ED7456}"/>
    <cellStyle name="40% - Accent2 2 4 4" xfId="1990" xr:uid="{00000000-0005-0000-0000-0000A9030000}"/>
    <cellStyle name="40% - Accent2 2 4 4 2" xfId="5730" xr:uid="{97B3B139-2ED5-457B-9238-A88F05E77E50}"/>
    <cellStyle name="40% - Accent2 2 4 5" xfId="1293" xr:uid="{00000000-0005-0000-0000-0000AA030000}"/>
    <cellStyle name="40% - Accent2 2 4 5 2" xfId="5041" xr:uid="{3DA263E4-1B3A-457F-AAD0-DE8F74AB6B2D}"/>
    <cellStyle name="40% - Accent2 2 4 6" xfId="3651" xr:uid="{00000000-0005-0000-0000-0000AB030000}"/>
    <cellStyle name="40% - Accent2 2 4 6 2" xfId="7349" xr:uid="{0FE4A25A-C05A-48BD-9C6C-FE7F1CE6AF5C}"/>
    <cellStyle name="40% - Accent2 2 4 7" xfId="4348" xr:uid="{F3141276-4026-49B4-B861-2D44AB6DDD6A}"/>
    <cellStyle name="40% - Accent2 2 5" xfId="795" xr:uid="{00000000-0005-0000-0000-0000AC030000}"/>
    <cellStyle name="40% - Accent2 2 5 2" xfId="3140" xr:uid="{00000000-0005-0000-0000-0000AD030000}"/>
    <cellStyle name="40% - Accent2 2 5 2 2" xfId="6873" xr:uid="{90A350E5-8BAB-4726-A58E-38D1ABA7EE15}"/>
    <cellStyle name="40% - Accent2 2 5 3" xfId="2217" xr:uid="{00000000-0005-0000-0000-0000AE030000}"/>
    <cellStyle name="40% - Accent2 2 5 3 2" xfId="5957" xr:uid="{8304F17B-E723-4CD6-BD35-64E56EEBA54C}"/>
    <cellStyle name="40% - Accent2 2 5 4" xfId="1524" xr:uid="{00000000-0005-0000-0000-0000AF030000}"/>
    <cellStyle name="40% - Accent2 2 5 4 2" xfId="5272" xr:uid="{2D99CD59-3D12-46C5-B232-3AB08283F6F8}"/>
    <cellStyle name="40% - Accent2 2 5 5" xfId="3882" xr:uid="{00000000-0005-0000-0000-0000B0030000}"/>
    <cellStyle name="40% - Accent2 2 5 5 2" xfId="7580" xr:uid="{3289EAE4-1375-49D2-88FE-4F6D5091EBEF}"/>
    <cellStyle name="40% - Accent2 2 5 6" xfId="4579" xr:uid="{5C4BFD41-AF14-4773-A278-2ACB0E4AF89E}"/>
    <cellStyle name="40% - Accent2 2 6" xfId="2673" xr:uid="{00000000-0005-0000-0000-0000B1030000}"/>
    <cellStyle name="40% - Accent2 2 6 2" xfId="6411" xr:uid="{553FC216-31A6-4BC1-A6B6-EBEFD4224091}"/>
    <cellStyle name="40% - Accent2 2 7" xfId="1759" xr:uid="{00000000-0005-0000-0000-0000B2030000}"/>
    <cellStyle name="40% - Accent2 2 7 2" xfId="5503" xr:uid="{58BA3E56-476E-40FA-BD9E-AA069D697823}"/>
    <cellStyle name="40% - Accent2 2 8" xfId="1058" xr:uid="{00000000-0005-0000-0000-0000B3030000}"/>
    <cellStyle name="40% - Accent2 2 8 2" xfId="4810" xr:uid="{CEFC0089-A857-4C12-8566-CB8E6066BE8C}"/>
    <cellStyle name="40% - Accent2 2 9" xfId="3420" xr:uid="{00000000-0005-0000-0000-0000B4030000}"/>
    <cellStyle name="40% - Accent2 2 9 2" xfId="7118" xr:uid="{20CD979A-1D2B-49AC-8DB5-CD8E55272BBA}"/>
    <cellStyle name="40% - Accent2 3" xfId="28" xr:uid="{00000000-0005-0000-0000-0000B5030000}"/>
    <cellStyle name="40% - Accent2 3 2" xfId="205" xr:uid="{00000000-0005-0000-0000-0000B6030000}"/>
    <cellStyle name="40% - Accent2 3 2 2" xfId="629" xr:uid="{00000000-0005-0000-0000-0000B7030000}"/>
    <cellStyle name="40% - Accent2 3 2 2 2" xfId="2520" xr:uid="{00000000-0005-0000-0000-0000B8030000}"/>
    <cellStyle name="40% - Accent2 3 2 2 2 2" xfId="6258" xr:uid="{69036262-629D-4793-AAFD-A78BE6361FC8}"/>
    <cellStyle name="40% - Accent2 3 2 2 3" xfId="2983" xr:uid="{00000000-0005-0000-0000-0000B9030000}"/>
    <cellStyle name="40% - Accent2 3 2 2 3 2" xfId="6716" xr:uid="{BB81D994-CEC0-48AB-8092-497D113B33BD}"/>
    <cellStyle name="40% - Accent2 3 2 2 4" xfId="2064" xr:uid="{00000000-0005-0000-0000-0000BA030000}"/>
    <cellStyle name="40% - Accent2 3 2 2 4 2" xfId="5804" xr:uid="{F55FAEA8-967B-4405-9A9D-8D7952AE4CC1}"/>
    <cellStyle name="40% - Accent2 3 2 2 5" xfId="1367" xr:uid="{00000000-0005-0000-0000-0000BB030000}"/>
    <cellStyle name="40% - Accent2 3 2 2 5 2" xfId="5115" xr:uid="{9C928E40-0A49-4EB8-9F98-B22958BD32FD}"/>
    <cellStyle name="40% - Accent2 3 2 2 6" xfId="3725" xr:uid="{00000000-0005-0000-0000-0000BC030000}"/>
    <cellStyle name="40% - Accent2 3 2 2 6 2" xfId="7423" xr:uid="{B8C2288B-1B9E-4DC2-8525-77A358EE9C22}"/>
    <cellStyle name="40% - Accent2 3 2 2 7" xfId="4422" xr:uid="{FA87D355-8542-46E3-81E2-79EC235A388F}"/>
    <cellStyle name="40% - Accent2 3 2 3" xfId="872" xr:uid="{00000000-0005-0000-0000-0000BD030000}"/>
    <cellStyle name="40% - Accent2 3 2 3 2" xfId="3217" xr:uid="{00000000-0005-0000-0000-0000BE030000}"/>
    <cellStyle name="40% - Accent2 3 2 3 2 2" xfId="6947" xr:uid="{BEF36C69-A8A1-46AD-9B85-A445FE37D113}"/>
    <cellStyle name="40% - Accent2 3 2 3 3" xfId="2292" xr:uid="{00000000-0005-0000-0000-0000BF030000}"/>
    <cellStyle name="40% - Accent2 3 2 3 3 2" xfId="6031" xr:uid="{12D28D2F-8020-49E6-9804-4AC5C08129C2}"/>
    <cellStyle name="40% - Accent2 3 2 3 4" xfId="1599" xr:uid="{00000000-0005-0000-0000-0000C0030000}"/>
    <cellStyle name="40% - Accent2 3 2 3 4 2" xfId="5346" xr:uid="{8B46EDAA-55D7-4567-B787-3DAB30DA8B0F}"/>
    <cellStyle name="40% - Accent2 3 2 3 5" xfId="3956" xr:uid="{00000000-0005-0000-0000-0000C1030000}"/>
    <cellStyle name="40% - Accent2 3 2 3 5 2" xfId="7654" xr:uid="{63115851-7481-42CA-9EF3-7D34E5B36951}"/>
    <cellStyle name="40% - Accent2 3 2 3 6" xfId="4653" xr:uid="{3EC008E3-C254-4D81-B1EA-462DF3085769}"/>
    <cellStyle name="40% - Accent2 3 2 4" xfId="2748" xr:uid="{00000000-0005-0000-0000-0000C2030000}"/>
    <cellStyle name="40% - Accent2 3 2 4 2" xfId="6485" xr:uid="{0F2D63CC-C124-4DDF-ABD2-3E0C0D1F9A9B}"/>
    <cellStyle name="40% - Accent2 3 2 5" xfId="1834" xr:uid="{00000000-0005-0000-0000-0000C3030000}"/>
    <cellStyle name="40% - Accent2 3 2 5 2" xfId="5577" xr:uid="{BC9267AA-4B46-49C3-8A8F-19C515CD04F7}"/>
    <cellStyle name="40% - Accent2 3 2 6" xfId="1133" xr:uid="{00000000-0005-0000-0000-0000C4030000}"/>
    <cellStyle name="40% - Accent2 3 2 6 2" xfId="4884" xr:uid="{8A14BABE-B3DB-4A51-82CB-76E09D7ACBE5}"/>
    <cellStyle name="40% - Accent2 3 2 7" xfId="3494" xr:uid="{00000000-0005-0000-0000-0000C5030000}"/>
    <cellStyle name="40% - Accent2 3 2 7 2" xfId="7192" xr:uid="{9ABEABB5-6D25-49DB-BABE-A37C2AB0B920}"/>
    <cellStyle name="40% - Accent2 3 2 8" xfId="4191" xr:uid="{4788DCCA-6D62-42B6-B8BD-31659FEB37B5}"/>
    <cellStyle name="40% - Accent2 3 3" xfId="554" xr:uid="{00000000-0005-0000-0000-0000C6030000}"/>
    <cellStyle name="40% - Accent2 3 3 2" xfId="2445" xr:uid="{00000000-0005-0000-0000-0000C7030000}"/>
    <cellStyle name="40% - Accent2 3 3 2 2" xfId="6183" xr:uid="{A8EDBC7B-EF9B-4F42-9DA8-40F657501209}"/>
    <cellStyle name="40% - Accent2 3 3 3" xfId="2908" xr:uid="{00000000-0005-0000-0000-0000C8030000}"/>
    <cellStyle name="40% - Accent2 3 3 3 2" xfId="6641" xr:uid="{A206ADB4-92C0-4022-936E-5B4C7F9C0560}"/>
    <cellStyle name="40% - Accent2 3 3 4" xfId="1989" xr:uid="{00000000-0005-0000-0000-0000C9030000}"/>
    <cellStyle name="40% - Accent2 3 3 4 2" xfId="5729" xr:uid="{3B387F8A-FC1B-48C6-B3CA-1F290C869394}"/>
    <cellStyle name="40% - Accent2 3 3 5" xfId="1292" xr:uid="{00000000-0005-0000-0000-0000CA030000}"/>
    <cellStyle name="40% - Accent2 3 3 5 2" xfId="5040" xr:uid="{50BBBEA3-2D3C-4887-A4A8-8A541B273CC1}"/>
    <cellStyle name="40% - Accent2 3 3 6" xfId="3650" xr:uid="{00000000-0005-0000-0000-0000CB030000}"/>
    <cellStyle name="40% - Accent2 3 3 6 2" xfId="7348" xr:uid="{87013482-12D0-4FB2-847F-9DFB6A3DC967}"/>
    <cellStyle name="40% - Accent2 3 3 7" xfId="4347" xr:uid="{BDF93E64-2BA5-4598-A59C-9C9A36798CF2}"/>
    <cellStyle name="40% - Accent2 3 4" xfId="794" xr:uid="{00000000-0005-0000-0000-0000CC030000}"/>
    <cellStyle name="40% - Accent2 3 4 2" xfId="3139" xr:uid="{00000000-0005-0000-0000-0000CD030000}"/>
    <cellStyle name="40% - Accent2 3 4 2 2" xfId="6872" xr:uid="{F13529B2-BE98-499A-B5DA-85E22611E0CD}"/>
    <cellStyle name="40% - Accent2 3 4 3" xfId="2216" xr:uid="{00000000-0005-0000-0000-0000CE030000}"/>
    <cellStyle name="40% - Accent2 3 4 3 2" xfId="5956" xr:uid="{4A0D3684-E8A3-42FC-84B2-36B97476D7C1}"/>
    <cellStyle name="40% - Accent2 3 4 4" xfId="1523" xr:uid="{00000000-0005-0000-0000-0000CF030000}"/>
    <cellStyle name="40% - Accent2 3 4 4 2" xfId="5271" xr:uid="{6F8241BE-6648-4444-BAEA-A6E29FD5F433}"/>
    <cellStyle name="40% - Accent2 3 4 5" xfId="3881" xr:uid="{00000000-0005-0000-0000-0000D0030000}"/>
    <cellStyle name="40% - Accent2 3 4 5 2" xfId="7579" xr:uid="{B8636489-95AC-4CCF-9D63-3AF9CB6A95D7}"/>
    <cellStyle name="40% - Accent2 3 4 6" xfId="4578" xr:uid="{2EEC29CF-50B8-427D-BB88-D9219E1F9606}"/>
    <cellStyle name="40% - Accent2 3 5" xfId="2672" xr:uid="{00000000-0005-0000-0000-0000D1030000}"/>
    <cellStyle name="40% - Accent2 3 5 2" xfId="6410" xr:uid="{6AA0D790-8D27-4A7D-9C0D-DDFB51D5EB94}"/>
    <cellStyle name="40% - Accent2 3 6" xfId="1758" xr:uid="{00000000-0005-0000-0000-0000D2030000}"/>
    <cellStyle name="40% - Accent2 3 6 2" xfId="5502" xr:uid="{A020FEBA-4167-4AC4-A2FA-837B4599099B}"/>
    <cellStyle name="40% - Accent2 3 7" xfId="1057" xr:uid="{00000000-0005-0000-0000-0000D3030000}"/>
    <cellStyle name="40% - Accent2 3 7 2" xfId="4809" xr:uid="{487B5C85-FF7F-48A0-B2EE-5F8A6FB98F95}"/>
    <cellStyle name="40% - Accent2 3 8" xfId="3419" xr:uid="{00000000-0005-0000-0000-0000D4030000}"/>
    <cellStyle name="40% - Accent2 3 8 2" xfId="7117" xr:uid="{28F3BF4E-FC6E-42D0-BC43-56EBA25BBAEE}"/>
    <cellStyle name="40% - Accent2 3 9" xfId="4116" xr:uid="{103C5793-1AA9-42C8-B440-77C27DF3FB81}"/>
    <cellStyle name="40% - Accent2 4" xfId="206" xr:uid="{00000000-0005-0000-0000-0000D5030000}"/>
    <cellStyle name="40% - Accent2 4 2" xfId="207" xr:uid="{00000000-0005-0000-0000-0000D6030000}"/>
    <cellStyle name="40% - Accent2 4 2 2" xfId="631" xr:uid="{00000000-0005-0000-0000-0000D7030000}"/>
    <cellStyle name="40% - Accent2 4 2 2 2" xfId="2522" xr:uid="{00000000-0005-0000-0000-0000D8030000}"/>
    <cellStyle name="40% - Accent2 4 2 2 2 2" xfId="6260" xr:uid="{D99FB326-E9C8-449B-BB24-E47209E029A9}"/>
    <cellStyle name="40% - Accent2 4 2 2 3" xfId="2985" xr:uid="{00000000-0005-0000-0000-0000D9030000}"/>
    <cellStyle name="40% - Accent2 4 2 2 3 2" xfId="6718" xr:uid="{87AC9F4C-50C7-414F-8D3F-D75464E4071F}"/>
    <cellStyle name="40% - Accent2 4 2 2 4" xfId="2066" xr:uid="{00000000-0005-0000-0000-0000DA030000}"/>
    <cellStyle name="40% - Accent2 4 2 2 4 2" xfId="5806" xr:uid="{F73C434B-226F-418D-B12E-DB7FB9923646}"/>
    <cellStyle name="40% - Accent2 4 2 2 5" xfId="1369" xr:uid="{00000000-0005-0000-0000-0000DB030000}"/>
    <cellStyle name="40% - Accent2 4 2 2 5 2" xfId="5117" xr:uid="{1679A709-7383-4C6C-A198-42D333A38314}"/>
    <cellStyle name="40% - Accent2 4 2 2 6" xfId="3727" xr:uid="{00000000-0005-0000-0000-0000DC030000}"/>
    <cellStyle name="40% - Accent2 4 2 2 6 2" xfId="7425" xr:uid="{F55FED9F-8095-4365-A2D1-047BB373C66A}"/>
    <cellStyle name="40% - Accent2 4 2 2 7" xfId="4424" xr:uid="{6EE68DED-4A66-4DF2-9633-BBF23BB6B9EB}"/>
    <cellStyle name="40% - Accent2 4 2 3" xfId="874" xr:uid="{00000000-0005-0000-0000-0000DD030000}"/>
    <cellStyle name="40% - Accent2 4 2 3 2" xfId="3219" xr:uid="{00000000-0005-0000-0000-0000DE030000}"/>
    <cellStyle name="40% - Accent2 4 2 3 2 2" xfId="6949" xr:uid="{77D84ED4-109C-453D-B9C7-83EE545193B9}"/>
    <cellStyle name="40% - Accent2 4 2 3 3" xfId="2294" xr:uid="{00000000-0005-0000-0000-0000DF030000}"/>
    <cellStyle name="40% - Accent2 4 2 3 3 2" xfId="6033" xr:uid="{300E7725-F0C7-4C42-93DD-06B2DD51D847}"/>
    <cellStyle name="40% - Accent2 4 2 3 4" xfId="1601" xr:uid="{00000000-0005-0000-0000-0000E0030000}"/>
    <cellStyle name="40% - Accent2 4 2 3 4 2" xfId="5348" xr:uid="{E4927F09-5453-4C5B-A926-C8E865FB1389}"/>
    <cellStyle name="40% - Accent2 4 2 3 5" xfId="3958" xr:uid="{00000000-0005-0000-0000-0000E1030000}"/>
    <cellStyle name="40% - Accent2 4 2 3 5 2" xfId="7656" xr:uid="{8E3EAE40-1512-43A9-A4EC-599A7A376D6C}"/>
    <cellStyle name="40% - Accent2 4 2 3 6" xfId="4655" xr:uid="{7431935B-0F45-42E2-92DD-879E243923A7}"/>
    <cellStyle name="40% - Accent2 4 2 4" xfId="2750" xr:uid="{00000000-0005-0000-0000-0000E2030000}"/>
    <cellStyle name="40% - Accent2 4 2 4 2" xfId="6487" xr:uid="{12674DA7-2265-4F33-8BEC-6DD643FB7FA2}"/>
    <cellStyle name="40% - Accent2 4 2 5" xfId="1836" xr:uid="{00000000-0005-0000-0000-0000E3030000}"/>
    <cellStyle name="40% - Accent2 4 2 5 2" xfId="5579" xr:uid="{B5FF27EE-5712-48EC-8DD1-B5481D2015A8}"/>
    <cellStyle name="40% - Accent2 4 2 6" xfId="1135" xr:uid="{00000000-0005-0000-0000-0000E4030000}"/>
    <cellStyle name="40% - Accent2 4 2 6 2" xfId="4886" xr:uid="{8D187AA7-0348-4A31-8DAB-7888CA752675}"/>
    <cellStyle name="40% - Accent2 4 2 7" xfId="3496" xr:uid="{00000000-0005-0000-0000-0000E5030000}"/>
    <cellStyle name="40% - Accent2 4 2 7 2" xfId="7194" xr:uid="{3E94E074-BEDD-4181-B88F-C418C74BF875}"/>
    <cellStyle name="40% - Accent2 4 2 8" xfId="4193" xr:uid="{4986734F-C62D-47E3-9485-0A3C81FC784F}"/>
    <cellStyle name="40% - Accent2 4 3" xfId="630" xr:uid="{00000000-0005-0000-0000-0000E6030000}"/>
    <cellStyle name="40% - Accent2 4 3 2" xfId="2521" xr:uid="{00000000-0005-0000-0000-0000E7030000}"/>
    <cellStyle name="40% - Accent2 4 3 2 2" xfId="6259" xr:uid="{32B9D1AE-45FA-4BEE-8A22-BB5DE89F34BB}"/>
    <cellStyle name="40% - Accent2 4 3 3" xfId="2984" xr:uid="{00000000-0005-0000-0000-0000E8030000}"/>
    <cellStyle name="40% - Accent2 4 3 3 2" xfId="6717" xr:uid="{FDC60758-C06A-4AF2-8905-E0676129F118}"/>
    <cellStyle name="40% - Accent2 4 3 4" xfId="2065" xr:uid="{00000000-0005-0000-0000-0000E9030000}"/>
    <cellStyle name="40% - Accent2 4 3 4 2" xfId="5805" xr:uid="{A3AB2342-4522-4E66-A292-AE1F3FAA00A3}"/>
    <cellStyle name="40% - Accent2 4 3 5" xfId="1368" xr:uid="{00000000-0005-0000-0000-0000EA030000}"/>
    <cellStyle name="40% - Accent2 4 3 5 2" xfId="5116" xr:uid="{04FCBCFB-0D12-4D17-90EC-79D09ECB53B2}"/>
    <cellStyle name="40% - Accent2 4 3 6" xfId="3726" xr:uid="{00000000-0005-0000-0000-0000EB030000}"/>
    <cellStyle name="40% - Accent2 4 3 6 2" xfId="7424" xr:uid="{9E142CED-41BC-4958-A6C9-E30D790E0983}"/>
    <cellStyle name="40% - Accent2 4 3 7" xfId="4423" xr:uid="{58147425-1630-41A2-B369-0AED3B8ED9EF}"/>
    <cellStyle name="40% - Accent2 4 4" xfId="873" xr:uid="{00000000-0005-0000-0000-0000EC030000}"/>
    <cellStyle name="40% - Accent2 4 4 2" xfId="3218" xr:uid="{00000000-0005-0000-0000-0000ED030000}"/>
    <cellStyle name="40% - Accent2 4 4 2 2" xfId="6948" xr:uid="{E1DDA05B-4C15-42BD-8276-D6371F203B3A}"/>
    <cellStyle name="40% - Accent2 4 4 3" xfId="2293" xr:uid="{00000000-0005-0000-0000-0000EE030000}"/>
    <cellStyle name="40% - Accent2 4 4 3 2" xfId="6032" xr:uid="{FFA82D50-AACA-46E3-9DB5-300870DC71E8}"/>
    <cellStyle name="40% - Accent2 4 4 4" xfId="1600" xr:uid="{00000000-0005-0000-0000-0000EF030000}"/>
    <cellStyle name="40% - Accent2 4 4 4 2" xfId="5347" xr:uid="{7E3632AD-F963-4C28-ADFC-46C6FE55D622}"/>
    <cellStyle name="40% - Accent2 4 4 5" xfId="3957" xr:uid="{00000000-0005-0000-0000-0000F0030000}"/>
    <cellStyle name="40% - Accent2 4 4 5 2" xfId="7655" xr:uid="{CA7F070E-12CA-42DE-933C-83FD184410D4}"/>
    <cellStyle name="40% - Accent2 4 4 6" xfId="4654" xr:uid="{2BF582FE-0971-46A1-9CBF-F9F9AE5F2C1E}"/>
    <cellStyle name="40% - Accent2 4 5" xfId="2749" xr:uid="{00000000-0005-0000-0000-0000F1030000}"/>
    <cellStyle name="40% - Accent2 4 5 2" xfId="6486" xr:uid="{1213C24E-6EFA-4EAC-9AB9-CCA0BEC7BD48}"/>
    <cellStyle name="40% - Accent2 4 6" xfId="1835" xr:uid="{00000000-0005-0000-0000-0000F2030000}"/>
    <cellStyle name="40% - Accent2 4 6 2" xfId="5578" xr:uid="{71894C96-F946-4032-95CB-7DABDA0902DC}"/>
    <cellStyle name="40% - Accent2 4 7" xfId="1134" xr:uid="{00000000-0005-0000-0000-0000F3030000}"/>
    <cellStyle name="40% - Accent2 4 7 2" xfId="4885" xr:uid="{77EC135D-4364-4EF9-9DCA-4E5410D7E4E2}"/>
    <cellStyle name="40% - Accent2 4 8" xfId="3495" xr:uid="{00000000-0005-0000-0000-0000F4030000}"/>
    <cellStyle name="40% - Accent2 4 8 2" xfId="7193" xr:uid="{361DF354-EA44-43A5-8DA5-F2D794967454}"/>
    <cellStyle name="40% - Accent2 4 9" xfId="4192" xr:uid="{8D5EFD6C-13DC-47C4-A665-C7F603A967C5}"/>
    <cellStyle name="40% - Accent3 2" xfId="31" xr:uid="{00000000-0005-0000-0000-0000F5030000}"/>
    <cellStyle name="40% - Accent3 2 10" xfId="4119" xr:uid="{C693BB3E-A647-47D0-9216-1A548DC178A8}"/>
    <cellStyle name="40% - Accent3 2 2" xfId="208" xr:uid="{00000000-0005-0000-0000-0000F6030000}"/>
    <cellStyle name="40% - Accent3 2 2 2" xfId="209" xr:uid="{00000000-0005-0000-0000-0000F7030000}"/>
    <cellStyle name="40% - Accent3 2 2 2 2" xfId="633" xr:uid="{00000000-0005-0000-0000-0000F8030000}"/>
    <cellStyle name="40% - Accent3 2 2 2 2 2" xfId="2524" xr:uid="{00000000-0005-0000-0000-0000F9030000}"/>
    <cellStyle name="40% - Accent3 2 2 2 2 2 2" xfId="6262" xr:uid="{A54C91B8-CDF0-4624-84B5-9B689F4E9F92}"/>
    <cellStyle name="40% - Accent3 2 2 2 2 3" xfId="2987" xr:uid="{00000000-0005-0000-0000-0000FA030000}"/>
    <cellStyle name="40% - Accent3 2 2 2 2 3 2" xfId="6720" xr:uid="{F1FC0282-2355-46C2-9B04-CFACE2976E66}"/>
    <cellStyle name="40% - Accent3 2 2 2 2 4" xfId="2068" xr:uid="{00000000-0005-0000-0000-0000FB030000}"/>
    <cellStyle name="40% - Accent3 2 2 2 2 4 2" xfId="5808" xr:uid="{8C66DF72-A7F7-4457-B644-1ABE50EA79B0}"/>
    <cellStyle name="40% - Accent3 2 2 2 2 5" xfId="1371" xr:uid="{00000000-0005-0000-0000-0000FC030000}"/>
    <cellStyle name="40% - Accent3 2 2 2 2 5 2" xfId="5119" xr:uid="{913A7639-F224-4E6B-8AB2-C56BD5C0ADFF}"/>
    <cellStyle name="40% - Accent3 2 2 2 2 6" xfId="3729" xr:uid="{00000000-0005-0000-0000-0000FD030000}"/>
    <cellStyle name="40% - Accent3 2 2 2 2 6 2" xfId="7427" xr:uid="{DA7479B2-A195-4E68-AE7F-47F2F635332E}"/>
    <cellStyle name="40% - Accent3 2 2 2 2 7" xfId="4426" xr:uid="{51F71023-25D4-4C30-829F-EC733D2ACC66}"/>
    <cellStyle name="40% - Accent3 2 2 2 3" xfId="876" xr:uid="{00000000-0005-0000-0000-0000FE030000}"/>
    <cellStyle name="40% - Accent3 2 2 2 3 2" xfId="3221" xr:uid="{00000000-0005-0000-0000-0000FF030000}"/>
    <cellStyle name="40% - Accent3 2 2 2 3 2 2" xfId="6951" xr:uid="{B453BC84-CD3F-4892-A816-2CE27B6E08E6}"/>
    <cellStyle name="40% - Accent3 2 2 2 3 3" xfId="2296" xr:uid="{00000000-0005-0000-0000-000000040000}"/>
    <cellStyle name="40% - Accent3 2 2 2 3 3 2" xfId="6035" xr:uid="{E3F798DF-2237-44EB-9CBD-710480642BA6}"/>
    <cellStyle name="40% - Accent3 2 2 2 3 4" xfId="1603" xr:uid="{00000000-0005-0000-0000-000001040000}"/>
    <cellStyle name="40% - Accent3 2 2 2 3 4 2" xfId="5350" xr:uid="{686E7049-CD51-4DC3-B7E0-0917FF082AEB}"/>
    <cellStyle name="40% - Accent3 2 2 2 3 5" xfId="3960" xr:uid="{00000000-0005-0000-0000-000002040000}"/>
    <cellStyle name="40% - Accent3 2 2 2 3 5 2" xfId="7658" xr:uid="{3546BFFE-D730-4B23-A657-8CFCEBBEA2FA}"/>
    <cellStyle name="40% - Accent3 2 2 2 3 6" xfId="4657" xr:uid="{D1A86900-8CAF-4122-9972-0923F8D38095}"/>
    <cellStyle name="40% - Accent3 2 2 2 4" xfId="2752" xr:uid="{00000000-0005-0000-0000-000003040000}"/>
    <cellStyle name="40% - Accent3 2 2 2 4 2" xfId="6489" xr:uid="{9AE875F6-F564-4B22-9CAC-9229B068EDF6}"/>
    <cellStyle name="40% - Accent3 2 2 2 5" xfId="1838" xr:uid="{00000000-0005-0000-0000-000004040000}"/>
    <cellStyle name="40% - Accent3 2 2 2 5 2" xfId="5581" xr:uid="{F99AEE79-3BCD-4F2D-B2FE-F5C129878FC4}"/>
    <cellStyle name="40% - Accent3 2 2 2 6" xfId="1137" xr:uid="{00000000-0005-0000-0000-000005040000}"/>
    <cellStyle name="40% - Accent3 2 2 2 6 2" xfId="4888" xr:uid="{3995B578-74C0-4213-8931-4CE22B156D3E}"/>
    <cellStyle name="40% - Accent3 2 2 2 7" xfId="3498" xr:uid="{00000000-0005-0000-0000-000006040000}"/>
    <cellStyle name="40% - Accent3 2 2 2 7 2" xfId="7196" xr:uid="{14575562-8A7D-40E0-8452-B2EDA9E5862D}"/>
    <cellStyle name="40% - Accent3 2 2 2 8" xfId="4195" xr:uid="{5B126663-38A4-4B2A-A6E9-920EF6D4D33A}"/>
    <cellStyle name="40% - Accent3 2 2 3" xfId="632" xr:uid="{00000000-0005-0000-0000-000007040000}"/>
    <cellStyle name="40% - Accent3 2 2 3 2" xfId="2523" xr:uid="{00000000-0005-0000-0000-000008040000}"/>
    <cellStyle name="40% - Accent3 2 2 3 2 2" xfId="6261" xr:uid="{962054C3-1433-4C46-BAD4-27C19631E215}"/>
    <cellStyle name="40% - Accent3 2 2 3 3" xfId="2986" xr:uid="{00000000-0005-0000-0000-000009040000}"/>
    <cellStyle name="40% - Accent3 2 2 3 3 2" xfId="6719" xr:uid="{15154BB5-4C47-4189-A864-16F113B56987}"/>
    <cellStyle name="40% - Accent3 2 2 3 4" xfId="2067" xr:uid="{00000000-0005-0000-0000-00000A040000}"/>
    <cellStyle name="40% - Accent3 2 2 3 4 2" xfId="5807" xr:uid="{BAD3B546-0AC6-452C-82C4-703A0279C72D}"/>
    <cellStyle name="40% - Accent3 2 2 3 5" xfId="1370" xr:uid="{00000000-0005-0000-0000-00000B040000}"/>
    <cellStyle name="40% - Accent3 2 2 3 5 2" xfId="5118" xr:uid="{D0620EFA-B17E-4CA0-9366-B6EC6D6C9DAB}"/>
    <cellStyle name="40% - Accent3 2 2 3 6" xfId="3728" xr:uid="{00000000-0005-0000-0000-00000C040000}"/>
    <cellStyle name="40% - Accent3 2 2 3 6 2" xfId="7426" xr:uid="{48F8D4DA-0F3C-40C4-88AF-179DCAD074E2}"/>
    <cellStyle name="40% - Accent3 2 2 3 7" xfId="4425" xr:uid="{08A262A1-5C47-46D6-B772-4F5A658B6F6F}"/>
    <cellStyle name="40% - Accent3 2 2 4" xfId="875" xr:uid="{00000000-0005-0000-0000-00000D040000}"/>
    <cellStyle name="40% - Accent3 2 2 4 2" xfId="3220" xr:uid="{00000000-0005-0000-0000-00000E040000}"/>
    <cellStyle name="40% - Accent3 2 2 4 2 2" xfId="6950" xr:uid="{50CA1B17-6076-4E01-9ECF-C41DF9292D89}"/>
    <cellStyle name="40% - Accent3 2 2 4 3" xfId="2295" xr:uid="{00000000-0005-0000-0000-00000F040000}"/>
    <cellStyle name="40% - Accent3 2 2 4 3 2" xfId="6034" xr:uid="{E871549B-875D-4466-92AC-D30984C704FC}"/>
    <cellStyle name="40% - Accent3 2 2 4 4" xfId="1602" xr:uid="{00000000-0005-0000-0000-000010040000}"/>
    <cellStyle name="40% - Accent3 2 2 4 4 2" xfId="5349" xr:uid="{F32CF13B-F55A-4171-8013-D5E6B3259C93}"/>
    <cellStyle name="40% - Accent3 2 2 4 5" xfId="3959" xr:uid="{00000000-0005-0000-0000-000011040000}"/>
    <cellStyle name="40% - Accent3 2 2 4 5 2" xfId="7657" xr:uid="{738ADE98-243A-40C4-9AEE-5AB906869E19}"/>
    <cellStyle name="40% - Accent3 2 2 4 6" xfId="4656" xr:uid="{11B4E6F6-19E7-4EB5-BEED-20265D15EEDA}"/>
    <cellStyle name="40% - Accent3 2 2 5" xfId="2751" xr:uid="{00000000-0005-0000-0000-000012040000}"/>
    <cellStyle name="40% - Accent3 2 2 5 2" xfId="6488" xr:uid="{F7E9BFC8-5E7C-473F-8B67-70633E2A6638}"/>
    <cellStyle name="40% - Accent3 2 2 6" xfId="1837" xr:uid="{00000000-0005-0000-0000-000013040000}"/>
    <cellStyle name="40% - Accent3 2 2 6 2" xfId="5580" xr:uid="{A52D42FB-1690-41A6-87C9-0D488722BDF2}"/>
    <cellStyle name="40% - Accent3 2 2 7" xfId="1136" xr:uid="{00000000-0005-0000-0000-000014040000}"/>
    <cellStyle name="40% - Accent3 2 2 7 2" xfId="4887" xr:uid="{0DC00FDB-EA46-480C-9ED0-32FB79D0F9CD}"/>
    <cellStyle name="40% - Accent3 2 2 8" xfId="3497" xr:uid="{00000000-0005-0000-0000-000015040000}"/>
    <cellStyle name="40% - Accent3 2 2 8 2" xfId="7195" xr:uid="{D2395D33-EDBC-4AB8-835B-2F2B829254CB}"/>
    <cellStyle name="40% - Accent3 2 2 9" xfId="4194" xr:uid="{F42F9CD7-96D9-4112-A6D2-5219E28BAB46}"/>
    <cellStyle name="40% - Accent3 2 3" xfId="210" xr:uid="{00000000-0005-0000-0000-000016040000}"/>
    <cellStyle name="40% - Accent3 2 3 2" xfId="634" xr:uid="{00000000-0005-0000-0000-000017040000}"/>
    <cellStyle name="40% - Accent3 2 3 2 2" xfId="2525" xr:uid="{00000000-0005-0000-0000-000018040000}"/>
    <cellStyle name="40% - Accent3 2 3 2 2 2" xfId="6263" xr:uid="{E37DFBC5-79F5-4B2B-BE2A-68FD14A10C06}"/>
    <cellStyle name="40% - Accent3 2 3 2 3" xfId="2988" xr:uid="{00000000-0005-0000-0000-000019040000}"/>
    <cellStyle name="40% - Accent3 2 3 2 3 2" xfId="6721" xr:uid="{C970F3B9-EA6E-4872-9417-8369CACB857C}"/>
    <cellStyle name="40% - Accent3 2 3 2 4" xfId="2069" xr:uid="{00000000-0005-0000-0000-00001A040000}"/>
    <cellStyle name="40% - Accent3 2 3 2 4 2" xfId="5809" xr:uid="{79169052-9DB9-4CAD-A763-4993EB29BCFC}"/>
    <cellStyle name="40% - Accent3 2 3 2 5" xfId="1372" xr:uid="{00000000-0005-0000-0000-00001B040000}"/>
    <cellStyle name="40% - Accent3 2 3 2 5 2" xfId="5120" xr:uid="{36D13084-9240-4556-BC39-C4CDB3000E65}"/>
    <cellStyle name="40% - Accent3 2 3 2 6" xfId="3730" xr:uid="{00000000-0005-0000-0000-00001C040000}"/>
    <cellStyle name="40% - Accent3 2 3 2 6 2" xfId="7428" xr:uid="{89D4A76E-3E58-49C3-9FCD-F4E628D8D279}"/>
    <cellStyle name="40% - Accent3 2 3 2 7" xfId="4427" xr:uid="{DC11218E-D064-4E4A-865A-D53447A73F92}"/>
    <cellStyle name="40% - Accent3 2 3 3" xfId="877" xr:uid="{00000000-0005-0000-0000-00001D040000}"/>
    <cellStyle name="40% - Accent3 2 3 3 2" xfId="3222" xr:uid="{00000000-0005-0000-0000-00001E040000}"/>
    <cellStyle name="40% - Accent3 2 3 3 2 2" xfId="6952" xr:uid="{3F7DE055-8BAC-47ED-B3A5-0849510E6066}"/>
    <cellStyle name="40% - Accent3 2 3 3 3" xfId="2297" xr:uid="{00000000-0005-0000-0000-00001F040000}"/>
    <cellStyle name="40% - Accent3 2 3 3 3 2" xfId="6036" xr:uid="{8CE1D830-D042-4CFD-A09A-50E124363E6B}"/>
    <cellStyle name="40% - Accent3 2 3 3 4" xfId="1604" xr:uid="{00000000-0005-0000-0000-000020040000}"/>
    <cellStyle name="40% - Accent3 2 3 3 4 2" xfId="5351" xr:uid="{95B09CBC-83E6-4618-9995-49468E62477D}"/>
    <cellStyle name="40% - Accent3 2 3 3 5" xfId="3961" xr:uid="{00000000-0005-0000-0000-000021040000}"/>
    <cellStyle name="40% - Accent3 2 3 3 5 2" xfId="7659" xr:uid="{72683DFC-060F-4D56-9F63-35CA7BEC4143}"/>
    <cellStyle name="40% - Accent3 2 3 3 6" xfId="4658" xr:uid="{3F3D8645-CA33-4FE4-B106-BE69197DDE29}"/>
    <cellStyle name="40% - Accent3 2 3 4" xfId="2753" xr:uid="{00000000-0005-0000-0000-000022040000}"/>
    <cellStyle name="40% - Accent3 2 3 4 2" xfId="6490" xr:uid="{4F573B7C-69E8-4414-9A19-B15D1443F463}"/>
    <cellStyle name="40% - Accent3 2 3 5" xfId="1839" xr:uid="{00000000-0005-0000-0000-000023040000}"/>
    <cellStyle name="40% - Accent3 2 3 5 2" xfId="5582" xr:uid="{C6098091-B354-4CCA-9523-18E963292023}"/>
    <cellStyle name="40% - Accent3 2 3 6" xfId="1138" xr:uid="{00000000-0005-0000-0000-000024040000}"/>
    <cellStyle name="40% - Accent3 2 3 6 2" xfId="4889" xr:uid="{9E1C304D-9DD7-450C-981A-00CAC67B0084}"/>
    <cellStyle name="40% - Accent3 2 3 7" xfId="3499" xr:uid="{00000000-0005-0000-0000-000025040000}"/>
    <cellStyle name="40% - Accent3 2 3 7 2" xfId="7197" xr:uid="{93DD9903-BCB3-41BD-9B74-8EC92C762169}"/>
    <cellStyle name="40% - Accent3 2 3 8" xfId="4196" xr:uid="{DA97A4D5-0830-4AAA-824C-087662A5DC50}"/>
    <cellStyle name="40% - Accent3 2 4" xfId="557" xr:uid="{00000000-0005-0000-0000-000026040000}"/>
    <cellStyle name="40% - Accent3 2 4 2" xfId="2448" xr:uid="{00000000-0005-0000-0000-000027040000}"/>
    <cellStyle name="40% - Accent3 2 4 2 2" xfId="6186" xr:uid="{38D63370-A64F-42E6-BE74-D1A9ABC5B79B}"/>
    <cellStyle name="40% - Accent3 2 4 3" xfId="2911" xr:uid="{00000000-0005-0000-0000-000028040000}"/>
    <cellStyle name="40% - Accent3 2 4 3 2" xfId="6644" xr:uid="{06CD5EDD-CFAC-467E-A589-6CBA424A515B}"/>
    <cellStyle name="40% - Accent3 2 4 4" xfId="1992" xr:uid="{00000000-0005-0000-0000-000029040000}"/>
    <cellStyle name="40% - Accent3 2 4 4 2" xfId="5732" xr:uid="{13FD00D5-E27F-4AAC-ACBE-FC04499AC8F2}"/>
    <cellStyle name="40% - Accent3 2 4 5" xfId="1295" xr:uid="{00000000-0005-0000-0000-00002A040000}"/>
    <cellStyle name="40% - Accent3 2 4 5 2" xfId="5043" xr:uid="{1D8C83B6-F40F-4851-879C-94A201FE0228}"/>
    <cellStyle name="40% - Accent3 2 4 6" xfId="3653" xr:uid="{00000000-0005-0000-0000-00002B040000}"/>
    <cellStyle name="40% - Accent3 2 4 6 2" xfId="7351" xr:uid="{3EAF358E-D3AA-419F-AA25-44CD0FBBEFE1}"/>
    <cellStyle name="40% - Accent3 2 4 7" xfId="4350" xr:uid="{796BE3A6-2A5A-45EE-90B0-D6246649E89C}"/>
    <cellStyle name="40% - Accent3 2 5" xfId="797" xr:uid="{00000000-0005-0000-0000-00002C040000}"/>
    <cellStyle name="40% - Accent3 2 5 2" xfId="3142" xr:uid="{00000000-0005-0000-0000-00002D040000}"/>
    <cellStyle name="40% - Accent3 2 5 2 2" xfId="6875" xr:uid="{AA4D01DF-730F-4D1C-967D-F58486B71884}"/>
    <cellStyle name="40% - Accent3 2 5 3" xfId="2219" xr:uid="{00000000-0005-0000-0000-00002E040000}"/>
    <cellStyle name="40% - Accent3 2 5 3 2" xfId="5959" xr:uid="{DA9949EC-390C-4AAB-B9A1-1858BCE828A5}"/>
    <cellStyle name="40% - Accent3 2 5 4" xfId="1526" xr:uid="{00000000-0005-0000-0000-00002F040000}"/>
    <cellStyle name="40% - Accent3 2 5 4 2" xfId="5274" xr:uid="{6CC7E641-3FA6-4800-9623-250F8289EB4E}"/>
    <cellStyle name="40% - Accent3 2 5 5" xfId="3884" xr:uid="{00000000-0005-0000-0000-000030040000}"/>
    <cellStyle name="40% - Accent3 2 5 5 2" xfId="7582" xr:uid="{8F73146A-92EB-4943-82F7-D63EE264A1E0}"/>
    <cellStyle name="40% - Accent3 2 5 6" xfId="4581" xr:uid="{890D8703-0AA0-43A7-AB57-F4F9998629A2}"/>
    <cellStyle name="40% - Accent3 2 6" xfId="2675" xr:uid="{00000000-0005-0000-0000-000031040000}"/>
    <cellStyle name="40% - Accent3 2 6 2" xfId="6413" xr:uid="{AA01F38B-0D75-4DFC-B7F2-B862D9328384}"/>
    <cellStyle name="40% - Accent3 2 7" xfId="1761" xr:uid="{00000000-0005-0000-0000-000032040000}"/>
    <cellStyle name="40% - Accent3 2 7 2" xfId="5505" xr:uid="{27128168-020B-4095-A7DE-B80D7EB3AB50}"/>
    <cellStyle name="40% - Accent3 2 8" xfId="1060" xr:uid="{00000000-0005-0000-0000-000033040000}"/>
    <cellStyle name="40% - Accent3 2 8 2" xfId="4812" xr:uid="{F740014A-1660-4D01-A089-550BE9AAECC2}"/>
    <cellStyle name="40% - Accent3 2 9" xfId="3422" xr:uid="{00000000-0005-0000-0000-000034040000}"/>
    <cellStyle name="40% - Accent3 2 9 2" xfId="7120" xr:uid="{7C3083A7-B9CA-452D-BF8D-0D31CD3FBD44}"/>
    <cellStyle name="40% - Accent3 3" xfId="30" xr:uid="{00000000-0005-0000-0000-000035040000}"/>
    <cellStyle name="40% - Accent3 3 2" xfId="211" xr:uid="{00000000-0005-0000-0000-000036040000}"/>
    <cellStyle name="40% - Accent3 3 2 2" xfId="635" xr:uid="{00000000-0005-0000-0000-000037040000}"/>
    <cellStyle name="40% - Accent3 3 2 2 2" xfId="2526" xr:uid="{00000000-0005-0000-0000-000038040000}"/>
    <cellStyle name="40% - Accent3 3 2 2 2 2" xfId="6264" xr:uid="{DA2ECC9A-6181-4E64-934F-D762983A371B}"/>
    <cellStyle name="40% - Accent3 3 2 2 3" xfId="2989" xr:uid="{00000000-0005-0000-0000-000039040000}"/>
    <cellStyle name="40% - Accent3 3 2 2 3 2" xfId="6722" xr:uid="{AC49EC67-722B-414A-8D0A-C36664246284}"/>
    <cellStyle name="40% - Accent3 3 2 2 4" xfId="2070" xr:uid="{00000000-0005-0000-0000-00003A040000}"/>
    <cellStyle name="40% - Accent3 3 2 2 4 2" xfId="5810" xr:uid="{5C2C8A6E-F95E-4DDB-A079-2E1BFE3264BF}"/>
    <cellStyle name="40% - Accent3 3 2 2 5" xfId="1373" xr:uid="{00000000-0005-0000-0000-00003B040000}"/>
    <cellStyle name="40% - Accent3 3 2 2 5 2" xfId="5121" xr:uid="{973D81FB-2714-4763-B777-C64626557532}"/>
    <cellStyle name="40% - Accent3 3 2 2 6" xfId="3731" xr:uid="{00000000-0005-0000-0000-00003C040000}"/>
    <cellStyle name="40% - Accent3 3 2 2 6 2" xfId="7429" xr:uid="{90E48BD0-429E-4999-AADC-20073C469FCD}"/>
    <cellStyle name="40% - Accent3 3 2 2 7" xfId="4428" xr:uid="{ACE01387-316F-402F-B332-5C6FDB3294FC}"/>
    <cellStyle name="40% - Accent3 3 2 3" xfId="878" xr:uid="{00000000-0005-0000-0000-00003D040000}"/>
    <cellStyle name="40% - Accent3 3 2 3 2" xfId="3223" xr:uid="{00000000-0005-0000-0000-00003E040000}"/>
    <cellStyle name="40% - Accent3 3 2 3 2 2" xfId="6953" xr:uid="{5D4ACDD5-DFD8-4594-8BE7-13A057723BA0}"/>
    <cellStyle name="40% - Accent3 3 2 3 3" xfId="2298" xr:uid="{00000000-0005-0000-0000-00003F040000}"/>
    <cellStyle name="40% - Accent3 3 2 3 3 2" xfId="6037" xr:uid="{462E814F-5DFA-4AA8-98E8-4779005DB67A}"/>
    <cellStyle name="40% - Accent3 3 2 3 4" xfId="1605" xr:uid="{00000000-0005-0000-0000-000040040000}"/>
    <cellStyle name="40% - Accent3 3 2 3 4 2" xfId="5352" xr:uid="{9EB07E63-D925-4983-8000-1A3783FCE1CD}"/>
    <cellStyle name="40% - Accent3 3 2 3 5" xfId="3962" xr:uid="{00000000-0005-0000-0000-000041040000}"/>
    <cellStyle name="40% - Accent3 3 2 3 5 2" xfId="7660" xr:uid="{1F8898E2-41A6-4597-9406-48A430F1D8AF}"/>
    <cellStyle name="40% - Accent3 3 2 3 6" xfId="4659" xr:uid="{0420D283-8528-4F18-A8A7-5649034FC5A9}"/>
    <cellStyle name="40% - Accent3 3 2 4" xfId="2754" xr:uid="{00000000-0005-0000-0000-000042040000}"/>
    <cellStyle name="40% - Accent3 3 2 4 2" xfId="6491" xr:uid="{35A59956-67BE-489F-A8A8-53E6CB04E146}"/>
    <cellStyle name="40% - Accent3 3 2 5" xfId="1840" xr:uid="{00000000-0005-0000-0000-000043040000}"/>
    <cellStyle name="40% - Accent3 3 2 5 2" xfId="5583" xr:uid="{3CC2F3A7-2C34-4B0E-AAD6-547A743C713B}"/>
    <cellStyle name="40% - Accent3 3 2 6" xfId="1139" xr:uid="{00000000-0005-0000-0000-000044040000}"/>
    <cellStyle name="40% - Accent3 3 2 6 2" xfId="4890" xr:uid="{D14A3E8E-8667-4DA4-8B68-D5C0D35F43DD}"/>
    <cellStyle name="40% - Accent3 3 2 7" xfId="3500" xr:uid="{00000000-0005-0000-0000-000045040000}"/>
    <cellStyle name="40% - Accent3 3 2 7 2" xfId="7198" xr:uid="{5D8443C9-0453-4D5B-8F8D-9853282F897B}"/>
    <cellStyle name="40% - Accent3 3 2 8" xfId="4197" xr:uid="{68696532-2D3D-4C4D-A5B6-4DB9B44D1D46}"/>
    <cellStyle name="40% - Accent3 3 3" xfId="556" xr:uid="{00000000-0005-0000-0000-000046040000}"/>
    <cellStyle name="40% - Accent3 3 3 2" xfId="2447" xr:uid="{00000000-0005-0000-0000-000047040000}"/>
    <cellStyle name="40% - Accent3 3 3 2 2" xfId="6185" xr:uid="{2271BA08-A9D6-48C6-B398-CBF67C5A8CA2}"/>
    <cellStyle name="40% - Accent3 3 3 3" xfId="2910" xr:uid="{00000000-0005-0000-0000-000048040000}"/>
    <cellStyle name="40% - Accent3 3 3 3 2" xfId="6643" xr:uid="{EB0FC434-2B5E-42DF-B8EA-99BD953EEF87}"/>
    <cellStyle name="40% - Accent3 3 3 4" xfId="1991" xr:uid="{00000000-0005-0000-0000-000049040000}"/>
    <cellStyle name="40% - Accent3 3 3 4 2" xfId="5731" xr:uid="{CED8D00D-38FE-409A-A991-105602D02511}"/>
    <cellStyle name="40% - Accent3 3 3 5" xfId="1294" xr:uid="{00000000-0005-0000-0000-00004A040000}"/>
    <cellStyle name="40% - Accent3 3 3 5 2" xfId="5042" xr:uid="{BDF4A77C-7573-4892-8520-FEE874F93CDC}"/>
    <cellStyle name="40% - Accent3 3 3 6" xfId="3652" xr:uid="{00000000-0005-0000-0000-00004B040000}"/>
    <cellStyle name="40% - Accent3 3 3 6 2" xfId="7350" xr:uid="{9312BEF3-E3D2-4478-A477-1CD92B146BB7}"/>
    <cellStyle name="40% - Accent3 3 3 7" xfId="4349" xr:uid="{71F4B625-875D-48F3-B3F4-2ADB5550BFEF}"/>
    <cellStyle name="40% - Accent3 3 4" xfId="796" xr:uid="{00000000-0005-0000-0000-00004C040000}"/>
    <cellStyle name="40% - Accent3 3 4 2" xfId="3141" xr:uid="{00000000-0005-0000-0000-00004D040000}"/>
    <cellStyle name="40% - Accent3 3 4 2 2" xfId="6874" xr:uid="{EEFF1888-6E70-4E97-A68C-50BF81848C45}"/>
    <cellStyle name="40% - Accent3 3 4 3" xfId="2218" xr:uid="{00000000-0005-0000-0000-00004E040000}"/>
    <cellStyle name="40% - Accent3 3 4 3 2" xfId="5958" xr:uid="{F42CBAF8-1758-41DC-A246-08773B501D76}"/>
    <cellStyle name="40% - Accent3 3 4 4" xfId="1525" xr:uid="{00000000-0005-0000-0000-00004F040000}"/>
    <cellStyle name="40% - Accent3 3 4 4 2" xfId="5273" xr:uid="{1393C6F9-7784-46F5-9796-3F8FE136B000}"/>
    <cellStyle name="40% - Accent3 3 4 5" xfId="3883" xr:uid="{00000000-0005-0000-0000-000050040000}"/>
    <cellStyle name="40% - Accent3 3 4 5 2" xfId="7581" xr:uid="{8B84A921-1087-44D4-B1A0-F679B7AE3004}"/>
    <cellStyle name="40% - Accent3 3 4 6" xfId="4580" xr:uid="{D0F14C5C-BA27-4277-80A9-410A1B954729}"/>
    <cellStyle name="40% - Accent3 3 5" xfId="2674" xr:uid="{00000000-0005-0000-0000-000051040000}"/>
    <cellStyle name="40% - Accent3 3 5 2" xfId="6412" xr:uid="{24331CAD-35F0-4158-A1F0-0CD7088D4E4F}"/>
    <cellStyle name="40% - Accent3 3 6" xfId="1760" xr:uid="{00000000-0005-0000-0000-000052040000}"/>
    <cellStyle name="40% - Accent3 3 6 2" xfId="5504" xr:uid="{BE84E119-C3E0-4D39-8CF2-F0CC46DD1A1F}"/>
    <cellStyle name="40% - Accent3 3 7" xfId="1059" xr:uid="{00000000-0005-0000-0000-000053040000}"/>
    <cellStyle name="40% - Accent3 3 7 2" xfId="4811" xr:uid="{E324957B-97CE-48A1-8C7E-7FAE675B7FD0}"/>
    <cellStyle name="40% - Accent3 3 8" xfId="3421" xr:uid="{00000000-0005-0000-0000-000054040000}"/>
    <cellStyle name="40% - Accent3 3 8 2" xfId="7119" xr:uid="{9C19EC4B-B343-4727-93F2-2F16BE0CD0EC}"/>
    <cellStyle name="40% - Accent3 3 9" xfId="4118" xr:uid="{C7BDACE7-A824-4BB3-81E0-A8A0893784C0}"/>
    <cellStyle name="40% - Accent3 4" xfId="212" xr:uid="{00000000-0005-0000-0000-000055040000}"/>
    <cellStyle name="40% - Accent3 4 2" xfId="213" xr:uid="{00000000-0005-0000-0000-000056040000}"/>
    <cellStyle name="40% - Accent3 4 2 2" xfId="637" xr:uid="{00000000-0005-0000-0000-000057040000}"/>
    <cellStyle name="40% - Accent3 4 2 2 2" xfId="2528" xr:uid="{00000000-0005-0000-0000-000058040000}"/>
    <cellStyle name="40% - Accent3 4 2 2 2 2" xfId="6266" xr:uid="{7A1A5186-EF88-423C-A042-672F3AD89869}"/>
    <cellStyle name="40% - Accent3 4 2 2 3" xfId="2991" xr:uid="{00000000-0005-0000-0000-000059040000}"/>
    <cellStyle name="40% - Accent3 4 2 2 3 2" xfId="6724" xr:uid="{E3619BEB-4F47-4ECB-9AFC-69D3315067AE}"/>
    <cellStyle name="40% - Accent3 4 2 2 4" xfId="2072" xr:uid="{00000000-0005-0000-0000-00005A040000}"/>
    <cellStyle name="40% - Accent3 4 2 2 4 2" xfId="5812" xr:uid="{64F7C0AA-9F34-4EB4-B8BB-7DF424C0FB18}"/>
    <cellStyle name="40% - Accent3 4 2 2 5" xfId="1375" xr:uid="{00000000-0005-0000-0000-00005B040000}"/>
    <cellStyle name="40% - Accent3 4 2 2 5 2" xfId="5123" xr:uid="{8A730E6D-1FE3-4343-B1A1-8F9749ED5EFD}"/>
    <cellStyle name="40% - Accent3 4 2 2 6" xfId="3733" xr:uid="{00000000-0005-0000-0000-00005C040000}"/>
    <cellStyle name="40% - Accent3 4 2 2 6 2" xfId="7431" xr:uid="{A7FEC95A-8067-49C4-8065-32A904AD248B}"/>
    <cellStyle name="40% - Accent3 4 2 2 7" xfId="4430" xr:uid="{C8345EA9-0A0C-447A-B7A5-BDEE14A7AEA1}"/>
    <cellStyle name="40% - Accent3 4 2 3" xfId="880" xr:uid="{00000000-0005-0000-0000-00005D040000}"/>
    <cellStyle name="40% - Accent3 4 2 3 2" xfId="3225" xr:uid="{00000000-0005-0000-0000-00005E040000}"/>
    <cellStyle name="40% - Accent3 4 2 3 2 2" xfId="6955" xr:uid="{D317A927-BCC5-409A-807F-88F0A64670D9}"/>
    <cellStyle name="40% - Accent3 4 2 3 3" xfId="2300" xr:uid="{00000000-0005-0000-0000-00005F040000}"/>
    <cellStyle name="40% - Accent3 4 2 3 3 2" xfId="6039" xr:uid="{FF5C5B7B-A215-47C0-AACF-7EFF815AE2BF}"/>
    <cellStyle name="40% - Accent3 4 2 3 4" xfId="1607" xr:uid="{00000000-0005-0000-0000-000060040000}"/>
    <cellStyle name="40% - Accent3 4 2 3 4 2" xfId="5354" xr:uid="{A967E2EE-CBF2-4CFB-B659-B55030A0E99F}"/>
    <cellStyle name="40% - Accent3 4 2 3 5" xfId="3964" xr:uid="{00000000-0005-0000-0000-000061040000}"/>
    <cellStyle name="40% - Accent3 4 2 3 5 2" xfId="7662" xr:uid="{A04D403D-9B92-4B1A-9FDD-D8BF5849971B}"/>
    <cellStyle name="40% - Accent3 4 2 3 6" xfId="4661" xr:uid="{47D9554D-2B1E-4FAD-ADFF-B08ECC7609AD}"/>
    <cellStyle name="40% - Accent3 4 2 4" xfId="2756" xr:uid="{00000000-0005-0000-0000-000062040000}"/>
    <cellStyle name="40% - Accent3 4 2 4 2" xfId="6493" xr:uid="{1BA70BE1-FBC1-4DEB-8E0B-70B571A85EBA}"/>
    <cellStyle name="40% - Accent3 4 2 5" xfId="1842" xr:uid="{00000000-0005-0000-0000-000063040000}"/>
    <cellStyle name="40% - Accent3 4 2 5 2" xfId="5585" xr:uid="{1AC85243-E758-46C6-B600-C831B660BDB8}"/>
    <cellStyle name="40% - Accent3 4 2 6" xfId="1141" xr:uid="{00000000-0005-0000-0000-000064040000}"/>
    <cellStyle name="40% - Accent3 4 2 6 2" xfId="4892" xr:uid="{A433D87A-1BBD-4A21-B7B7-7212B5BA4724}"/>
    <cellStyle name="40% - Accent3 4 2 7" xfId="3502" xr:uid="{00000000-0005-0000-0000-000065040000}"/>
    <cellStyle name="40% - Accent3 4 2 7 2" xfId="7200" xr:uid="{B244E439-91F1-4A64-9A4A-3FC229FBBF7C}"/>
    <cellStyle name="40% - Accent3 4 2 8" xfId="4199" xr:uid="{20E01FA0-7C0E-43AC-B6DB-01F5F0318F37}"/>
    <cellStyle name="40% - Accent3 4 3" xfId="636" xr:uid="{00000000-0005-0000-0000-000066040000}"/>
    <cellStyle name="40% - Accent3 4 3 2" xfId="2527" xr:uid="{00000000-0005-0000-0000-000067040000}"/>
    <cellStyle name="40% - Accent3 4 3 2 2" xfId="6265" xr:uid="{485B86C8-83CE-43D2-8069-85D057747E51}"/>
    <cellStyle name="40% - Accent3 4 3 3" xfId="2990" xr:uid="{00000000-0005-0000-0000-000068040000}"/>
    <cellStyle name="40% - Accent3 4 3 3 2" xfId="6723" xr:uid="{9E5C17CB-310A-48FE-A92C-5FCADA2DA99A}"/>
    <cellStyle name="40% - Accent3 4 3 4" xfId="2071" xr:uid="{00000000-0005-0000-0000-000069040000}"/>
    <cellStyle name="40% - Accent3 4 3 4 2" xfId="5811" xr:uid="{5E19AF33-0D73-48EF-912F-8547A3BE6635}"/>
    <cellStyle name="40% - Accent3 4 3 5" xfId="1374" xr:uid="{00000000-0005-0000-0000-00006A040000}"/>
    <cellStyle name="40% - Accent3 4 3 5 2" xfId="5122" xr:uid="{12AF9BA9-D32C-426E-82A4-94508C28AFD0}"/>
    <cellStyle name="40% - Accent3 4 3 6" xfId="3732" xr:uid="{00000000-0005-0000-0000-00006B040000}"/>
    <cellStyle name="40% - Accent3 4 3 6 2" xfId="7430" xr:uid="{C93C70D0-2FF1-4423-B2B9-E12874CFCC09}"/>
    <cellStyle name="40% - Accent3 4 3 7" xfId="4429" xr:uid="{28D49644-9F76-4BEE-AE8F-4382F2FE7A4B}"/>
    <cellStyle name="40% - Accent3 4 4" xfId="879" xr:uid="{00000000-0005-0000-0000-00006C040000}"/>
    <cellStyle name="40% - Accent3 4 4 2" xfId="3224" xr:uid="{00000000-0005-0000-0000-00006D040000}"/>
    <cellStyle name="40% - Accent3 4 4 2 2" xfId="6954" xr:uid="{E64816A8-087D-4B77-8643-1A63EDCC4FFF}"/>
    <cellStyle name="40% - Accent3 4 4 3" xfId="2299" xr:uid="{00000000-0005-0000-0000-00006E040000}"/>
    <cellStyle name="40% - Accent3 4 4 3 2" xfId="6038" xr:uid="{3746FC85-1831-44FF-BD7B-EC863D50B97A}"/>
    <cellStyle name="40% - Accent3 4 4 4" xfId="1606" xr:uid="{00000000-0005-0000-0000-00006F040000}"/>
    <cellStyle name="40% - Accent3 4 4 4 2" xfId="5353" xr:uid="{8CE6BBBA-72ED-4F08-A16E-734AADC35789}"/>
    <cellStyle name="40% - Accent3 4 4 5" xfId="3963" xr:uid="{00000000-0005-0000-0000-000070040000}"/>
    <cellStyle name="40% - Accent3 4 4 5 2" xfId="7661" xr:uid="{20641B38-AEB2-43D6-B1A8-DD3BC294671D}"/>
    <cellStyle name="40% - Accent3 4 4 6" xfId="4660" xr:uid="{B12C23FF-FBBB-460D-83C2-31A280C6FE0C}"/>
    <cellStyle name="40% - Accent3 4 5" xfId="2755" xr:uid="{00000000-0005-0000-0000-000071040000}"/>
    <cellStyle name="40% - Accent3 4 5 2" xfId="6492" xr:uid="{0CEE8E31-06A4-40A7-BEE3-4F10F17774A2}"/>
    <cellStyle name="40% - Accent3 4 6" xfId="1841" xr:uid="{00000000-0005-0000-0000-000072040000}"/>
    <cellStyle name="40% - Accent3 4 6 2" xfId="5584" xr:uid="{1FF29F6C-EE23-4B71-9D7C-C564D37AC2FC}"/>
    <cellStyle name="40% - Accent3 4 7" xfId="1140" xr:uid="{00000000-0005-0000-0000-000073040000}"/>
    <cellStyle name="40% - Accent3 4 7 2" xfId="4891" xr:uid="{E07D8CD0-E9E9-46CF-8CE7-F399CBF70DD2}"/>
    <cellStyle name="40% - Accent3 4 8" xfId="3501" xr:uid="{00000000-0005-0000-0000-000074040000}"/>
    <cellStyle name="40% - Accent3 4 8 2" xfId="7199" xr:uid="{13D1E5CC-DC92-4171-BA49-2D71E5D8E3DC}"/>
    <cellStyle name="40% - Accent3 4 9" xfId="4198" xr:uid="{0A75EDB6-7CF7-46E6-87E7-EA119BDE5FC1}"/>
    <cellStyle name="40% - Accent4 2" xfId="33" xr:uid="{00000000-0005-0000-0000-000075040000}"/>
    <cellStyle name="40% - Accent4 2 10" xfId="4121" xr:uid="{11B07F87-D44E-477B-B45C-1722C06F4BCC}"/>
    <cellStyle name="40% - Accent4 2 2" xfId="214" xr:uid="{00000000-0005-0000-0000-000076040000}"/>
    <cellStyle name="40% - Accent4 2 2 2" xfId="215" xr:uid="{00000000-0005-0000-0000-000077040000}"/>
    <cellStyle name="40% - Accent4 2 2 2 2" xfId="639" xr:uid="{00000000-0005-0000-0000-000078040000}"/>
    <cellStyle name="40% - Accent4 2 2 2 2 2" xfId="2530" xr:uid="{00000000-0005-0000-0000-000079040000}"/>
    <cellStyle name="40% - Accent4 2 2 2 2 2 2" xfId="6268" xr:uid="{14CD0C87-BC2F-4DFB-B42A-439E22DD226C}"/>
    <cellStyle name="40% - Accent4 2 2 2 2 3" xfId="2993" xr:uid="{00000000-0005-0000-0000-00007A040000}"/>
    <cellStyle name="40% - Accent4 2 2 2 2 3 2" xfId="6726" xr:uid="{D1070E57-B0E1-49F4-8FA3-23E30B4A7A3C}"/>
    <cellStyle name="40% - Accent4 2 2 2 2 4" xfId="2074" xr:uid="{00000000-0005-0000-0000-00007B040000}"/>
    <cellStyle name="40% - Accent4 2 2 2 2 4 2" xfId="5814" xr:uid="{2B5566FC-537A-4382-8763-2D16204F16B2}"/>
    <cellStyle name="40% - Accent4 2 2 2 2 5" xfId="1377" xr:uid="{00000000-0005-0000-0000-00007C040000}"/>
    <cellStyle name="40% - Accent4 2 2 2 2 5 2" xfId="5125" xr:uid="{5B844FE3-C8A8-47B8-92A1-344E5203E9F2}"/>
    <cellStyle name="40% - Accent4 2 2 2 2 6" xfId="3735" xr:uid="{00000000-0005-0000-0000-00007D040000}"/>
    <cellStyle name="40% - Accent4 2 2 2 2 6 2" xfId="7433" xr:uid="{698ED952-3592-49D4-A77F-39835E64A382}"/>
    <cellStyle name="40% - Accent4 2 2 2 2 7" xfId="4432" xr:uid="{CD06AB87-7836-4CFD-AA31-D7378A8FAB42}"/>
    <cellStyle name="40% - Accent4 2 2 2 3" xfId="882" xr:uid="{00000000-0005-0000-0000-00007E040000}"/>
    <cellStyle name="40% - Accent4 2 2 2 3 2" xfId="3227" xr:uid="{00000000-0005-0000-0000-00007F040000}"/>
    <cellStyle name="40% - Accent4 2 2 2 3 2 2" xfId="6957" xr:uid="{B1EBF04C-D27F-476A-BB0E-17C174DF4002}"/>
    <cellStyle name="40% - Accent4 2 2 2 3 3" xfId="2302" xr:uid="{00000000-0005-0000-0000-000080040000}"/>
    <cellStyle name="40% - Accent4 2 2 2 3 3 2" xfId="6041" xr:uid="{12A6F552-4A87-48F5-BAE9-DA3FBBB71393}"/>
    <cellStyle name="40% - Accent4 2 2 2 3 4" xfId="1609" xr:uid="{00000000-0005-0000-0000-000081040000}"/>
    <cellStyle name="40% - Accent4 2 2 2 3 4 2" xfId="5356" xr:uid="{7A76C066-86A6-4641-9942-CF2315681ABF}"/>
    <cellStyle name="40% - Accent4 2 2 2 3 5" xfId="3966" xr:uid="{00000000-0005-0000-0000-000082040000}"/>
    <cellStyle name="40% - Accent4 2 2 2 3 5 2" xfId="7664" xr:uid="{4F6A6ACB-C645-4F03-A95F-7A7543ADEDC6}"/>
    <cellStyle name="40% - Accent4 2 2 2 3 6" xfId="4663" xr:uid="{7B3EB17D-A98D-4105-82DE-F8B227A35E82}"/>
    <cellStyle name="40% - Accent4 2 2 2 4" xfId="2758" xr:uid="{00000000-0005-0000-0000-000083040000}"/>
    <cellStyle name="40% - Accent4 2 2 2 4 2" xfId="6495" xr:uid="{00599E76-3F62-4864-AE7E-CAE9B7A78C7C}"/>
    <cellStyle name="40% - Accent4 2 2 2 5" xfId="1844" xr:uid="{00000000-0005-0000-0000-000084040000}"/>
    <cellStyle name="40% - Accent4 2 2 2 5 2" xfId="5587" xr:uid="{4F241C80-3CAD-4B83-90CE-5E2D1F5DCC64}"/>
    <cellStyle name="40% - Accent4 2 2 2 6" xfId="1143" xr:uid="{00000000-0005-0000-0000-000085040000}"/>
    <cellStyle name="40% - Accent4 2 2 2 6 2" xfId="4894" xr:uid="{2C3C0C1C-304A-40BC-AA74-40CA6309F087}"/>
    <cellStyle name="40% - Accent4 2 2 2 7" xfId="3504" xr:uid="{00000000-0005-0000-0000-000086040000}"/>
    <cellStyle name="40% - Accent4 2 2 2 7 2" xfId="7202" xr:uid="{DBAD91C5-8B36-45C9-96E0-E3E28A16ABD1}"/>
    <cellStyle name="40% - Accent4 2 2 2 8" xfId="4201" xr:uid="{8B7018BA-0DD2-4862-A47D-BB6AB165840A}"/>
    <cellStyle name="40% - Accent4 2 2 3" xfId="638" xr:uid="{00000000-0005-0000-0000-000087040000}"/>
    <cellStyle name="40% - Accent4 2 2 3 2" xfId="2529" xr:uid="{00000000-0005-0000-0000-000088040000}"/>
    <cellStyle name="40% - Accent4 2 2 3 2 2" xfId="6267" xr:uid="{38A22729-02CA-4CFD-95FC-E6839D1AEAC6}"/>
    <cellStyle name="40% - Accent4 2 2 3 3" xfId="2992" xr:uid="{00000000-0005-0000-0000-000089040000}"/>
    <cellStyle name="40% - Accent4 2 2 3 3 2" xfId="6725" xr:uid="{12623824-358B-4228-8549-B16444A1449A}"/>
    <cellStyle name="40% - Accent4 2 2 3 4" xfId="2073" xr:uid="{00000000-0005-0000-0000-00008A040000}"/>
    <cellStyle name="40% - Accent4 2 2 3 4 2" xfId="5813" xr:uid="{E7AEB6E0-35D4-4EA8-9351-4DECF9533F3F}"/>
    <cellStyle name="40% - Accent4 2 2 3 5" xfId="1376" xr:uid="{00000000-0005-0000-0000-00008B040000}"/>
    <cellStyle name="40% - Accent4 2 2 3 5 2" xfId="5124" xr:uid="{28432A02-2361-40AC-8EC4-5490BDFE6AE6}"/>
    <cellStyle name="40% - Accent4 2 2 3 6" xfId="3734" xr:uid="{00000000-0005-0000-0000-00008C040000}"/>
    <cellStyle name="40% - Accent4 2 2 3 6 2" xfId="7432" xr:uid="{D670E05D-A455-45E3-AD32-7593C58FB477}"/>
    <cellStyle name="40% - Accent4 2 2 3 7" xfId="4431" xr:uid="{94DC3BE3-3660-4C5D-B856-5656401C7756}"/>
    <cellStyle name="40% - Accent4 2 2 4" xfId="881" xr:uid="{00000000-0005-0000-0000-00008D040000}"/>
    <cellStyle name="40% - Accent4 2 2 4 2" xfId="3226" xr:uid="{00000000-0005-0000-0000-00008E040000}"/>
    <cellStyle name="40% - Accent4 2 2 4 2 2" xfId="6956" xr:uid="{D8B46FDD-3410-43B8-B5D7-64AC18EAE5C0}"/>
    <cellStyle name="40% - Accent4 2 2 4 3" xfId="2301" xr:uid="{00000000-0005-0000-0000-00008F040000}"/>
    <cellStyle name="40% - Accent4 2 2 4 3 2" xfId="6040" xr:uid="{CA7671CF-2D2F-49A3-A2C6-1B21CEF5609F}"/>
    <cellStyle name="40% - Accent4 2 2 4 4" xfId="1608" xr:uid="{00000000-0005-0000-0000-000090040000}"/>
    <cellStyle name="40% - Accent4 2 2 4 4 2" xfId="5355" xr:uid="{DC5E92A3-6252-426B-A1DA-EBDD273BCD12}"/>
    <cellStyle name="40% - Accent4 2 2 4 5" xfId="3965" xr:uid="{00000000-0005-0000-0000-000091040000}"/>
    <cellStyle name="40% - Accent4 2 2 4 5 2" xfId="7663" xr:uid="{8F2E5238-990A-44AE-81AB-45631F7573B6}"/>
    <cellStyle name="40% - Accent4 2 2 4 6" xfId="4662" xr:uid="{6C7E3D4F-4FE5-4FBA-B831-621D394E947A}"/>
    <cellStyle name="40% - Accent4 2 2 5" xfId="2757" xr:uid="{00000000-0005-0000-0000-000092040000}"/>
    <cellStyle name="40% - Accent4 2 2 5 2" xfId="6494" xr:uid="{CFCEB1AF-ECFF-48C6-B1FA-8B9879EFC5F1}"/>
    <cellStyle name="40% - Accent4 2 2 6" xfId="1843" xr:uid="{00000000-0005-0000-0000-000093040000}"/>
    <cellStyle name="40% - Accent4 2 2 6 2" xfId="5586" xr:uid="{DD7C174D-BF77-473E-B46D-A24E7A482469}"/>
    <cellStyle name="40% - Accent4 2 2 7" xfId="1142" xr:uid="{00000000-0005-0000-0000-000094040000}"/>
    <cellStyle name="40% - Accent4 2 2 7 2" xfId="4893" xr:uid="{04799F19-704D-4ECB-BC1E-524A7690885A}"/>
    <cellStyle name="40% - Accent4 2 2 8" xfId="3503" xr:uid="{00000000-0005-0000-0000-000095040000}"/>
    <cellStyle name="40% - Accent4 2 2 8 2" xfId="7201" xr:uid="{2F2AE7E1-4EB1-4EA0-9D5F-9007D59904B0}"/>
    <cellStyle name="40% - Accent4 2 2 9" xfId="4200" xr:uid="{625FDB2F-1C39-4892-AAF8-5CA8A33D2DB4}"/>
    <cellStyle name="40% - Accent4 2 3" xfId="216" xr:uid="{00000000-0005-0000-0000-000096040000}"/>
    <cellStyle name="40% - Accent4 2 3 2" xfId="640" xr:uid="{00000000-0005-0000-0000-000097040000}"/>
    <cellStyle name="40% - Accent4 2 3 2 2" xfId="2531" xr:uid="{00000000-0005-0000-0000-000098040000}"/>
    <cellStyle name="40% - Accent4 2 3 2 2 2" xfId="6269" xr:uid="{4E34B7B9-96BF-4E88-9B99-8E0B781AB41E}"/>
    <cellStyle name="40% - Accent4 2 3 2 3" xfId="2994" xr:uid="{00000000-0005-0000-0000-000099040000}"/>
    <cellStyle name="40% - Accent4 2 3 2 3 2" xfId="6727" xr:uid="{77613BE7-1B7B-4094-8C05-37868E5257D7}"/>
    <cellStyle name="40% - Accent4 2 3 2 4" xfId="2075" xr:uid="{00000000-0005-0000-0000-00009A040000}"/>
    <cellStyle name="40% - Accent4 2 3 2 4 2" xfId="5815" xr:uid="{90C83967-CC7D-4432-BF81-832BDD6C2CAC}"/>
    <cellStyle name="40% - Accent4 2 3 2 5" xfId="1378" xr:uid="{00000000-0005-0000-0000-00009B040000}"/>
    <cellStyle name="40% - Accent4 2 3 2 5 2" xfId="5126" xr:uid="{55B9C7BD-A940-40F9-84A0-B793FDB2AD2D}"/>
    <cellStyle name="40% - Accent4 2 3 2 6" xfId="3736" xr:uid="{00000000-0005-0000-0000-00009C040000}"/>
    <cellStyle name="40% - Accent4 2 3 2 6 2" xfId="7434" xr:uid="{2D100CB3-C4D3-42FB-850A-1306CD10A93C}"/>
    <cellStyle name="40% - Accent4 2 3 2 7" xfId="4433" xr:uid="{B756EDBA-7A1F-4664-B251-E917EE1DE70D}"/>
    <cellStyle name="40% - Accent4 2 3 3" xfId="883" xr:uid="{00000000-0005-0000-0000-00009D040000}"/>
    <cellStyle name="40% - Accent4 2 3 3 2" xfId="3228" xr:uid="{00000000-0005-0000-0000-00009E040000}"/>
    <cellStyle name="40% - Accent4 2 3 3 2 2" xfId="6958" xr:uid="{05D5B283-49DD-4DDD-8DB4-2DB0BBE4A670}"/>
    <cellStyle name="40% - Accent4 2 3 3 3" xfId="2303" xr:uid="{00000000-0005-0000-0000-00009F040000}"/>
    <cellStyle name="40% - Accent4 2 3 3 3 2" xfId="6042" xr:uid="{9CA5151E-F7D2-410A-923C-0CB490394F59}"/>
    <cellStyle name="40% - Accent4 2 3 3 4" xfId="1610" xr:uid="{00000000-0005-0000-0000-0000A0040000}"/>
    <cellStyle name="40% - Accent4 2 3 3 4 2" xfId="5357" xr:uid="{0543A00A-F20C-4F6F-A939-8B2941282B4E}"/>
    <cellStyle name="40% - Accent4 2 3 3 5" xfId="3967" xr:uid="{00000000-0005-0000-0000-0000A1040000}"/>
    <cellStyle name="40% - Accent4 2 3 3 5 2" xfId="7665" xr:uid="{1442EA0C-84AB-48F1-8701-AF7639A9306A}"/>
    <cellStyle name="40% - Accent4 2 3 3 6" xfId="4664" xr:uid="{24B823E4-9B72-4238-A468-B843DE7C88AA}"/>
    <cellStyle name="40% - Accent4 2 3 4" xfId="2759" xr:uid="{00000000-0005-0000-0000-0000A2040000}"/>
    <cellStyle name="40% - Accent4 2 3 4 2" xfId="6496" xr:uid="{92EB0AC1-05D6-458E-96DF-9A0667EED2A2}"/>
    <cellStyle name="40% - Accent4 2 3 5" xfId="1845" xr:uid="{00000000-0005-0000-0000-0000A3040000}"/>
    <cellStyle name="40% - Accent4 2 3 5 2" xfId="5588" xr:uid="{513AB4D4-23E0-4E99-BECB-0DBD7A9ABF2B}"/>
    <cellStyle name="40% - Accent4 2 3 6" xfId="1144" xr:uid="{00000000-0005-0000-0000-0000A4040000}"/>
    <cellStyle name="40% - Accent4 2 3 6 2" xfId="4895" xr:uid="{543883FB-8E72-4F2C-8731-0126D421EE20}"/>
    <cellStyle name="40% - Accent4 2 3 7" xfId="3505" xr:uid="{00000000-0005-0000-0000-0000A5040000}"/>
    <cellStyle name="40% - Accent4 2 3 7 2" xfId="7203" xr:uid="{F7EA28EA-DB1A-4202-9202-0A4A3D7F0817}"/>
    <cellStyle name="40% - Accent4 2 3 8" xfId="4202" xr:uid="{658B19AD-FF09-4E25-B206-FE35EF3CA5C5}"/>
    <cellStyle name="40% - Accent4 2 4" xfId="559" xr:uid="{00000000-0005-0000-0000-0000A6040000}"/>
    <cellStyle name="40% - Accent4 2 4 2" xfId="2450" xr:uid="{00000000-0005-0000-0000-0000A7040000}"/>
    <cellStyle name="40% - Accent4 2 4 2 2" xfId="6188" xr:uid="{A4778AD8-7BFD-438C-8413-728A2BC317BF}"/>
    <cellStyle name="40% - Accent4 2 4 3" xfId="2913" xr:uid="{00000000-0005-0000-0000-0000A8040000}"/>
    <cellStyle name="40% - Accent4 2 4 3 2" xfId="6646" xr:uid="{ABAD5BF4-A009-470B-92DF-D724D57EB62E}"/>
    <cellStyle name="40% - Accent4 2 4 4" xfId="1994" xr:uid="{00000000-0005-0000-0000-0000A9040000}"/>
    <cellStyle name="40% - Accent4 2 4 4 2" xfId="5734" xr:uid="{2E17611A-7520-4CE3-8634-8A57BC76F550}"/>
    <cellStyle name="40% - Accent4 2 4 5" xfId="1297" xr:uid="{00000000-0005-0000-0000-0000AA040000}"/>
    <cellStyle name="40% - Accent4 2 4 5 2" xfId="5045" xr:uid="{DBCD2675-8805-4BEC-B6C5-8A376CD76EE4}"/>
    <cellStyle name="40% - Accent4 2 4 6" xfId="3655" xr:uid="{00000000-0005-0000-0000-0000AB040000}"/>
    <cellStyle name="40% - Accent4 2 4 6 2" xfId="7353" xr:uid="{CE015648-E800-4831-988F-130B2ED90F20}"/>
    <cellStyle name="40% - Accent4 2 4 7" xfId="4352" xr:uid="{29921C4E-882A-4862-9CFB-8E83EC0ED894}"/>
    <cellStyle name="40% - Accent4 2 5" xfId="799" xr:uid="{00000000-0005-0000-0000-0000AC040000}"/>
    <cellStyle name="40% - Accent4 2 5 2" xfId="3144" xr:uid="{00000000-0005-0000-0000-0000AD040000}"/>
    <cellStyle name="40% - Accent4 2 5 2 2" xfId="6877" xr:uid="{163FF5B2-B248-4A96-BDB1-F0C6525C54CB}"/>
    <cellStyle name="40% - Accent4 2 5 3" xfId="2221" xr:uid="{00000000-0005-0000-0000-0000AE040000}"/>
    <cellStyle name="40% - Accent4 2 5 3 2" xfId="5961" xr:uid="{633E43F2-187F-40C5-A158-3270DFC34AD0}"/>
    <cellStyle name="40% - Accent4 2 5 4" xfId="1528" xr:uid="{00000000-0005-0000-0000-0000AF040000}"/>
    <cellStyle name="40% - Accent4 2 5 4 2" xfId="5276" xr:uid="{A5A8C58D-9E72-4F6A-AD1E-6C0C0F2A64D5}"/>
    <cellStyle name="40% - Accent4 2 5 5" xfId="3886" xr:uid="{00000000-0005-0000-0000-0000B0040000}"/>
    <cellStyle name="40% - Accent4 2 5 5 2" xfId="7584" xr:uid="{2F8E0B4E-5A4A-40D2-AEE0-3A88ACBABC2B}"/>
    <cellStyle name="40% - Accent4 2 5 6" xfId="4583" xr:uid="{CB860430-896D-4D90-860C-2037F1E4C9EE}"/>
    <cellStyle name="40% - Accent4 2 6" xfId="2677" xr:uid="{00000000-0005-0000-0000-0000B1040000}"/>
    <cellStyle name="40% - Accent4 2 6 2" xfId="6415" xr:uid="{ED533466-3772-481F-A52E-55364AE0DD28}"/>
    <cellStyle name="40% - Accent4 2 7" xfId="1763" xr:uid="{00000000-0005-0000-0000-0000B2040000}"/>
    <cellStyle name="40% - Accent4 2 7 2" xfId="5507" xr:uid="{012A4A45-46EF-463F-8A99-03F1C0D61FE9}"/>
    <cellStyle name="40% - Accent4 2 8" xfId="1062" xr:uid="{00000000-0005-0000-0000-0000B3040000}"/>
    <cellStyle name="40% - Accent4 2 8 2" xfId="4814" xr:uid="{8A157ADD-D207-4AD8-8340-1FF4754AD1D8}"/>
    <cellStyle name="40% - Accent4 2 9" xfId="3424" xr:uid="{00000000-0005-0000-0000-0000B4040000}"/>
    <cellStyle name="40% - Accent4 2 9 2" xfId="7122" xr:uid="{3AFB2F52-4618-4970-A288-ED20A4195BB3}"/>
    <cellStyle name="40% - Accent4 3" xfId="32" xr:uid="{00000000-0005-0000-0000-0000B5040000}"/>
    <cellStyle name="40% - Accent4 3 2" xfId="217" xr:uid="{00000000-0005-0000-0000-0000B6040000}"/>
    <cellStyle name="40% - Accent4 3 2 2" xfId="641" xr:uid="{00000000-0005-0000-0000-0000B7040000}"/>
    <cellStyle name="40% - Accent4 3 2 2 2" xfId="2532" xr:uid="{00000000-0005-0000-0000-0000B8040000}"/>
    <cellStyle name="40% - Accent4 3 2 2 2 2" xfId="6270" xr:uid="{5F358D69-B42D-46AA-9AD6-6EDC9446500C}"/>
    <cellStyle name="40% - Accent4 3 2 2 3" xfId="2995" xr:uid="{00000000-0005-0000-0000-0000B9040000}"/>
    <cellStyle name="40% - Accent4 3 2 2 3 2" xfId="6728" xr:uid="{0505733B-B1DD-422B-B2CB-4E232EE6722C}"/>
    <cellStyle name="40% - Accent4 3 2 2 4" xfId="2076" xr:uid="{00000000-0005-0000-0000-0000BA040000}"/>
    <cellStyle name="40% - Accent4 3 2 2 4 2" xfId="5816" xr:uid="{A726D235-ECB1-4DF5-BB47-952B286AF355}"/>
    <cellStyle name="40% - Accent4 3 2 2 5" xfId="1379" xr:uid="{00000000-0005-0000-0000-0000BB040000}"/>
    <cellStyle name="40% - Accent4 3 2 2 5 2" xfId="5127" xr:uid="{7CB64E76-5321-419D-8D07-2894805D17E0}"/>
    <cellStyle name="40% - Accent4 3 2 2 6" xfId="3737" xr:uid="{00000000-0005-0000-0000-0000BC040000}"/>
    <cellStyle name="40% - Accent4 3 2 2 6 2" xfId="7435" xr:uid="{432C2F35-8DDC-4E08-9E83-BB9AF3BA018E}"/>
    <cellStyle name="40% - Accent4 3 2 2 7" xfId="4434" xr:uid="{BE04ED3C-6EEC-47A4-8AB3-4353927F6722}"/>
    <cellStyle name="40% - Accent4 3 2 3" xfId="884" xr:uid="{00000000-0005-0000-0000-0000BD040000}"/>
    <cellStyle name="40% - Accent4 3 2 3 2" xfId="3229" xr:uid="{00000000-0005-0000-0000-0000BE040000}"/>
    <cellStyle name="40% - Accent4 3 2 3 2 2" xfId="6959" xr:uid="{BF28FA3B-86AB-4E81-B36F-8E01A82036C4}"/>
    <cellStyle name="40% - Accent4 3 2 3 3" xfId="2304" xr:uid="{00000000-0005-0000-0000-0000BF040000}"/>
    <cellStyle name="40% - Accent4 3 2 3 3 2" xfId="6043" xr:uid="{CEE51158-7280-4EEB-836D-A7EBEBD205A4}"/>
    <cellStyle name="40% - Accent4 3 2 3 4" xfId="1611" xr:uid="{00000000-0005-0000-0000-0000C0040000}"/>
    <cellStyle name="40% - Accent4 3 2 3 4 2" xfId="5358" xr:uid="{BD721491-B968-44F6-A946-E1EA4D748341}"/>
    <cellStyle name="40% - Accent4 3 2 3 5" xfId="3968" xr:uid="{00000000-0005-0000-0000-0000C1040000}"/>
    <cellStyle name="40% - Accent4 3 2 3 5 2" xfId="7666" xr:uid="{E1554E5D-71DA-4045-8E5A-04F3D1943F1D}"/>
    <cellStyle name="40% - Accent4 3 2 3 6" xfId="4665" xr:uid="{7AF63788-C2DC-44C3-BACA-5259D6EE61A3}"/>
    <cellStyle name="40% - Accent4 3 2 4" xfId="2760" xr:uid="{00000000-0005-0000-0000-0000C2040000}"/>
    <cellStyle name="40% - Accent4 3 2 4 2" xfId="6497" xr:uid="{29326152-D789-4B3F-BAE6-9C20E8702F41}"/>
    <cellStyle name="40% - Accent4 3 2 5" xfId="1846" xr:uid="{00000000-0005-0000-0000-0000C3040000}"/>
    <cellStyle name="40% - Accent4 3 2 5 2" xfId="5589" xr:uid="{2045A570-D78E-4D3C-8DB3-16693320A6C9}"/>
    <cellStyle name="40% - Accent4 3 2 6" xfId="1145" xr:uid="{00000000-0005-0000-0000-0000C4040000}"/>
    <cellStyle name="40% - Accent4 3 2 6 2" xfId="4896" xr:uid="{D2461424-969A-4EA2-9575-321113E279DE}"/>
    <cellStyle name="40% - Accent4 3 2 7" xfId="3506" xr:uid="{00000000-0005-0000-0000-0000C5040000}"/>
    <cellStyle name="40% - Accent4 3 2 7 2" xfId="7204" xr:uid="{5CF8D5FB-7744-41CA-9E10-6CE2351055E2}"/>
    <cellStyle name="40% - Accent4 3 2 8" xfId="4203" xr:uid="{0F0CDB4C-5356-4783-9A07-DE783FD349BB}"/>
    <cellStyle name="40% - Accent4 3 3" xfId="558" xr:uid="{00000000-0005-0000-0000-0000C6040000}"/>
    <cellStyle name="40% - Accent4 3 3 2" xfId="2449" xr:uid="{00000000-0005-0000-0000-0000C7040000}"/>
    <cellStyle name="40% - Accent4 3 3 2 2" xfId="6187" xr:uid="{E21BF262-B1E3-4DC9-A5C4-854E6CBB2779}"/>
    <cellStyle name="40% - Accent4 3 3 3" xfId="2912" xr:uid="{00000000-0005-0000-0000-0000C8040000}"/>
    <cellStyle name="40% - Accent4 3 3 3 2" xfId="6645" xr:uid="{2E31F469-61E5-49DA-8542-80CF424B08C1}"/>
    <cellStyle name="40% - Accent4 3 3 4" xfId="1993" xr:uid="{00000000-0005-0000-0000-0000C9040000}"/>
    <cellStyle name="40% - Accent4 3 3 4 2" xfId="5733" xr:uid="{A466B042-2E5B-418D-B394-49ECEECBAADE}"/>
    <cellStyle name="40% - Accent4 3 3 5" xfId="1296" xr:uid="{00000000-0005-0000-0000-0000CA040000}"/>
    <cellStyle name="40% - Accent4 3 3 5 2" xfId="5044" xr:uid="{4419E6BE-21F2-4953-9BC0-094714A7EBE7}"/>
    <cellStyle name="40% - Accent4 3 3 6" xfId="3654" xr:uid="{00000000-0005-0000-0000-0000CB040000}"/>
    <cellStyle name="40% - Accent4 3 3 6 2" xfId="7352" xr:uid="{6E451E5A-50D3-493F-97F6-61D5A2DF692B}"/>
    <cellStyle name="40% - Accent4 3 3 7" xfId="4351" xr:uid="{08175AC0-BB19-40FF-9F79-BF46873F2FB0}"/>
    <cellStyle name="40% - Accent4 3 4" xfId="798" xr:uid="{00000000-0005-0000-0000-0000CC040000}"/>
    <cellStyle name="40% - Accent4 3 4 2" xfId="3143" xr:uid="{00000000-0005-0000-0000-0000CD040000}"/>
    <cellStyle name="40% - Accent4 3 4 2 2" xfId="6876" xr:uid="{304EC6BE-A722-456E-A878-7D3560EE4BC6}"/>
    <cellStyle name="40% - Accent4 3 4 3" xfId="2220" xr:uid="{00000000-0005-0000-0000-0000CE040000}"/>
    <cellStyle name="40% - Accent4 3 4 3 2" xfId="5960" xr:uid="{2C8863CF-3AB7-4796-9567-C325C82B9A6F}"/>
    <cellStyle name="40% - Accent4 3 4 4" xfId="1527" xr:uid="{00000000-0005-0000-0000-0000CF040000}"/>
    <cellStyle name="40% - Accent4 3 4 4 2" xfId="5275" xr:uid="{9052F51C-89E9-4BDF-8AB3-72EC240A9068}"/>
    <cellStyle name="40% - Accent4 3 4 5" xfId="3885" xr:uid="{00000000-0005-0000-0000-0000D0040000}"/>
    <cellStyle name="40% - Accent4 3 4 5 2" xfId="7583" xr:uid="{88B952A9-2C08-417D-A928-EEB617AB6011}"/>
    <cellStyle name="40% - Accent4 3 4 6" xfId="4582" xr:uid="{3943F0AE-F951-471E-89FA-A10A777F1825}"/>
    <cellStyle name="40% - Accent4 3 5" xfId="2676" xr:uid="{00000000-0005-0000-0000-0000D1040000}"/>
    <cellStyle name="40% - Accent4 3 5 2" xfId="6414" xr:uid="{073E59B1-4C0D-43A0-8CDD-80CA906DBC5B}"/>
    <cellStyle name="40% - Accent4 3 6" xfId="1762" xr:uid="{00000000-0005-0000-0000-0000D2040000}"/>
    <cellStyle name="40% - Accent4 3 6 2" xfId="5506" xr:uid="{043B0685-7AEC-441B-9F23-5B8F4D759B83}"/>
    <cellStyle name="40% - Accent4 3 7" xfId="1061" xr:uid="{00000000-0005-0000-0000-0000D3040000}"/>
    <cellStyle name="40% - Accent4 3 7 2" xfId="4813" xr:uid="{16E257AF-0939-4610-ABAD-5E21B46BDB22}"/>
    <cellStyle name="40% - Accent4 3 8" xfId="3423" xr:uid="{00000000-0005-0000-0000-0000D4040000}"/>
    <cellStyle name="40% - Accent4 3 8 2" xfId="7121" xr:uid="{37FE33BA-0880-401D-B82B-FB0644132082}"/>
    <cellStyle name="40% - Accent4 3 9" xfId="4120" xr:uid="{DD921C78-F6ED-4174-9F6E-667DFD43EE7E}"/>
    <cellStyle name="40% - Accent4 4" xfId="218" xr:uid="{00000000-0005-0000-0000-0000D5040000}"/>
    <cellStyle name="40% - Accent4 4 2" xfId="219" xr:uid="{00000000-0005-0000-0000-0000D6040000}"/>
    <cellStyle name="40% - Accent4 4 2 2" xfId="643" xr:uid="{00000000-0005-0000-0000-0000D7040000}"/>
    <cellStyle name="40% - Accent4 4 2 2 2" xfId="2534" xr:uid="{00000000-0005-0000-0000-0000D8040000}"/>
    <cellStyle name="40% - Accent4 4 2 2 2 2" xfId="6272" xr:uid="{8D5B02E6-00E6-40B6-8ABF-FD304DE46966}"/>
    <cellStyle name="40% - Accent4 4 2 2 3" xfId="2997" xr:uid="{00000000-0005-0000-0000-0000D9040000}"/>
    <cellStyle name="40% - Accent4 4 2 2 3 2" xfId="6730" xr:uid="{3A05218C-004B-49AC-AB31-EB014093FA10}"/>
    <cellStyle name="40% - Accent4 4 2 2 4" xfId="2078" xr:uid="{00000000-0005-0000-0000-0000DA040000}"/>
    <cellStyle name="40% - Accent4 4 2 2 4 2" xfId="5818" xr:uid="{D709CB7C-B1C2-42AA-9D26-071CD30705D5}"/>
    <cellStyle name="40% - Accent4 4 2 2 5" xfId="1381" xr:uid="{00000000-0005-0000-0000-0000DB040000}"/>
    <cellStyle name="40% - Accent4 4 2 2 5 2" xfId="5129" xr:uid="{639F6ADF-B752-4F96-AA05-7B95E69866E1}"/>
    <cellStyle name="40% - Accent4 4 2 2 6" xfId="3739" xr:uid="{00000000-0005-0000-0000-0000DC040000}"/>
    <cellStyle name="40% - Accent4 4 2 2 6 2" xfId="7437" xr:uid="{72ECF35B-E4AC-48A4-9894-882886CA13D8}"/>
    <cellStyle name="40% - Accent4 4 2 2 7" xfId="4436" xr:uid="{3844E46F-E87F-4942-943B-B80863C7ADCD}"/>
    <cellStyle name="40% - Accent4 4 2 3" xfId="886" xr:uid="{00000000-0005-0000-0000-0000DD040000}"/>
    <cellStyle name="40% - Accent4 4 2 3 2" xfId="3231" xr:uid="{00000000-0005-0000-0000-0000DE040000}"/>
    <cellStyle name="40% - Accent4 4 2 3 2 2" xfId="6961" xr:uid="{74185EFB-345A-48B1-AD55-C49366E298F5}"/>
    <cellStyle name="40% - Accent4 4 2 3 3" xfId="2306" xr:uid="{00000000-0005-0000-0000-0000DF040000}"/>
    <cellStyle name="40% - Accent4 4 2 3 3 2" xfId="6045" xr:uid="{B19E7F6B-5BD4-4AB9-AF54-072E6CBD32FA}"/>
    <cellStyle name="40% - Accent4 4 2 3 4" xfId="1613" xr:uid="{00000000-0005-0000-0000-0000E0040000}"/>
    <cellStyle name="40% - Accent4 4 2 3 4 2" xfId="5360" xr:uid="{C837AE18-7966-4F24-813C-615CA67C698A}"/>
    <cellStyle name="40% - Accent4 4 2 3 5" xfId="3970" xr:uid="{00000000-0005-0000-0000-0000E1040000}"/>
    <cellStyle name="40% - Accent4 4 2 3 5 2" xfId="7668" xr:uid="{31F60393-2110-4526-B00B-907BD359F8A7}"/>
    <cellStyle name="40% - Accent4 4 2 3 6" xfId="4667" xr:uid="{BFEB90DF-AC55-4181-9748-C4205865D7FD}"/>
    <cellStyle name="40% - Accent4 4 2 4" xfId="2762" xr:uid="{00000000-0005-0000-0000-0000E2040000}"/>
    <cellStyle name="40% - Accent4 4 2 4 2" xfId="6499" xr:uid="{C15331E8-0B2E-4FA0-AFD2-69C12EB0E1DB}"/>
    <cellStyle name="40% - Accent4 4 2 5" xfId="1848" xr:uid="{00000000-0005-0000-0000-0000E3040000}"/>
    <cellStyle name="40% - Accent4 4 2 5 2" xfId="5591" xr:uid="{C14E8A0F-5244-4FD5-AF40-89FFF72D99B9}"/>
    <cellStyle name="40% - Accent4 4 2 6" xfId="1147" xr:uid="{00000000-0005-0000-0000-0000E4040000}"/>
    <cellStyle name="40% - Accent4 4 2 6 2" xfId="4898" xr:uid="{F728782A-8823-4380-8D58-1B4BA8737B04}"/>
    <cellStyle name="40% - Accent4 4 2 7" xfId="3508" xr:uid="{00000000-0005-0000-0000-0000E5040000}"/>
    <cellStyle name="40% - Accent4 4 2 7 2" xfId="7206" xr:uid="{02310230-2216-46CE-93B1-62A729107BDD}"/>
    <cellStyle name="40% - Accent4 4 2 8" xfId="4205" xr:uid="{73AF2C2A-8840-432E-9F6B-3B7BF6A3882E}"/>
    <cellStyle name="40% - Accent4 4 3" xfId="642" xr:uid="{00000000-0005-0000-0000-0000E6040000}"/>
    <cellStyle name="40% - Accent4 4 3 2" xfId="2533" xr:uid="{00000000-0005-0000-0000-0000E7040000}"/>
    <cellStyle name="40% - Accent4 4 3 2 2" xfId="6271" xr:uid="{665BD0B7-94E1-4AD3-9FED-73257E6247DE}"/>
    <cellStyle name="40% - Accent4 4 3 3" xfId="2996" xr:uid="{00000000-0005-0000-0000-0000E8040000}"/>
    <cellStyle name="40% - Accent4 4 3 3 2" xfId="6729" xr:uid="{BD375B80-AE0C-4381-A4F7-8262F85FF1B4}"/>
    <cellStyle name="40% - Accent4 4 3 4" xfId="2077" xr:uid="{00000000-0005-0000-0000-0000E9040000}"/>
    <cellStyle name="40% - Accent4 4 3 4 2" xfId="5817" xr:uid="{3AF9779A-250C-46DB-B7BE-A97D43FC3F29}"/>
    <cellStyle name="40% - Accent4 4 3 5" xfId="1380" xr:uid="{00000000-0005-0000-0000-0000EA040000}"/>
    <cellStyle name="40% - Accent4 4 3 5 2" xfId="5128" xr:uid="{B84A173B-DB27-4647-9EEC-80D0558D7C32}"/>
    <cellStyle name="40% - Accent4 4 3 6" xfId="3738" xr:uid="{00000000-0005-0000-0000-0000EB040000}"/>
    <cellStyle name="40% - Accent4 4 3 6 2" xfId="7436" xr:uid="{8477B87A-5ECD-44E8-8A0E-F423712F09F4}"/>
    <cellStyle name="40% - Accent4 4 3 7" xfId="4435" xr:uid="{6B4364A8-3D52-45F3-9524-AB62472760C0}"/>
    <cellStyle name="40% - Accent4 4 4" xfId="885" xr:uid="{00000000-0005-0000-0000-0000EC040000}"/>
    <cellStyle name="40% - Accent4 4 4 2" xfId="3230" xr:uid="{00000000-0005-0000-0000-0000ED040000}"/>
    <cellStyle name="40% - Accent4 4 4 2 2" xfId="6960" xr:uid="{1B5BFD8B-7143-4E3A-BE56-76D32136CB36}"/>
    <cellStyle name="40% - Accent4 4 4 3" xfId="2305" xr:uid="{00000000-0005-0000-0000-0000EE040000}"/>
    <cellStyle name="40% - Accent4 4 4 3 2" xfId="6044" xr:uid="{B3D26338-F9AB-4B03-BEF9-9D363960B30C}"/>
    <cellStyle name="40% - Accent4 4 4 4" xfId="1612" xr:uid="{00000000-0005-0000-0000-0000EF040000}"/>
    <cellStyle name="40% - Accent4 4 4 4 2" xfId="5359" xr:uid="{DEAE1A59-58DE-4A70-A3DD-725D55BC2E2A}"/>
    <cellStyle name="40% - Accent4 4 4 5" xfId="3969" xr:uid="{00000000-0005-0000-0000-0000F0040000}"/>
    <cellStyle name="40% - Accent4 4 4 5 2" xfId="7667" xr:uid="{3D0F6FCA-529A-4058-BBC2-92543D621F29}"/>
    <cellStyle name="40% - Accent4 4 4 6" xfId="4666" xr:uid="{958555A9-CDB5-40E3-AEC1-6DC7ADD12636}"/>
    <cellStyle name="40% - Accent4 4 5" xfId="2761" xr:uid="{00000000-0005-0000-0000-0000F1040000}"/>
    <cellStyle name="40% - Accent4 4 5 2" xfId="6498" xr:uid="{AC5BB053-1F1E-438E-9E31-9B9946198B36}"/>
    <cellStyle name="40% - Accent4 4 6" xfId="1847" xr:uid="{00000000-0005-0000-0000-0000F2040000}"/>
    <cellStyle name="40% - Accent4 4 6 2" xfId="5590" xr:uid="{416B92CA-4526-40C6-A54A-C67A0921EEBE}"/>
    <cellStyle name="40% - Accent4 4 7" xfId="1146" xr:uid="{00000000-0005-0000-0000-0000F3040000}"/>
    <cellStyle name="40% - Accent4 4 7 2" xfId="4897" xr:uid="{743CF5B5-1AA6-4A58-A254-4495BB6EA590}"/>
    <cellStyle name="40% - Accent4 4 8" xfId="3507" xr:uid="{00000000-0005-0000-0000-0000F4040000}"/>
    <cellStyle name="40% - Accent4 4 8 2" xfId="7205" xr:uid="{0E1E522B-91CA-42AB-BE3B-4501EB589305}"/>
    <cellStyle name="40% - Accent4 4 9" xfId="4204" xr:uid="{317A974A-E60F-42BB-9255-C6B6B93D32AB}"/>
    <cellStyle name="40% - Accent5 2" xfId="35" xr:uid="{00000000-0005-0000-0000-0000F5040000}"/>
    <cellStyle name="40% - Accent5 2 10" xfId="4123" xr:uid="{DAB144BC-1E20-44B7-8827-5720B74203D2}"/>
    <cellStyle name="40% - Accent5 2 2" xfId="220" xr:uid="{00000000-0005-0000-0000-0000F6040000}"/>
    <cellStyle name="40% - Accent5 2 2 2" xfId="221" xr:uid="{00000000-0005-0000-0000-0000F7040000}"/>
    <cellStyle name="40% - Accent5 2 2 2 2" xfId="645" xr:uid="{00000000-0005-0000-0000-0000F8040000}"/>
    <cellStyle name="40% - Accent5 2 2 2 2 2" xfId="2536" xr:uid="{00000000-0005-0000-0000-0000F9040000}"/>
    <cellStyle name="40% - Accent5 2 2 2 2 2 2" xfId="6274" xr:uid="{317E930F-AA14-4D92-96EF-F1AB17625830}"/>
    <cellStyle name="40% - Accent5 2 2 2 2 3" xfId="2999" xr:uid="{00000000-0005-0000-0000-0000FA040000}"/>
    <cellStyle name="40% - Accent5 2 2 2 2 3 2" xfId="6732" xr:uid="{6BFCAAE9-2D39-48AA-B294-48FBA6F3F0D3}"/>
    <cellStyle name="40% - Accent5 2 2 2 2 4" xfId="2080" xr:uid="{00000000-0005-0000-0000-0000FB040000}"/>
    <cellStyle name="40% - Accent5 2 2 2 2 4 2" xfId="5820" xr:uid="{CE009BF1-5F6D-4FC1-ADA7-B5E59C776364}"/>
    <cellStyle name="40% - Accent5 2 2 2 2 5" xfId="1383" xr:uid="{00000000-0005-0000-0000-0000FC040000}"/>
    <cellStyle name="40% - Accent5 2 2 2 2 5 2" xfId="5131" xr:uid="{EC52B8B9-C31C-40B5-9C66-C71F52B9AF32}"/>
    <cellStyle name="40% - Accent5 2 2 2 2 6" xfId="3741" xr:uid="{00000000-0005-0000-0000-0000FD040000}"/>
    <cellStyle name="40% - Accent5 2 2 2 2 6 2" xfId="7439" xr:uid="{C48CB21B-0C48-4210-965B-274C01A15E70}"/>
    <cellStyle name="40% - Accent5 2 2 2 2 7" xfId="4438" xr:uid="{5100A9F2-E70F-40D6-B977-C58F97D5113D}"/>
    <cellStyle name="40% - Accent5 2 2 2 3" xfId="888" xr:uid="{00000000-0005-0000-0000-0000FE040000}"/>
    <cellStyle name="40% - Accent5 2 2 2 3 2" xfId="3233" xr:uid="{00000000-0005-0000-0000-0000FF040000}"/>
    <cellStyle name="40% - Accent5 2 2 2 3 2 2" xfId="6963" xr:uid="{6B4DBFD4-9FF1-40BF-9906-73901232FC88}"/>
    <cellStyle name="40% - Accent5 2 2 2 3 3" xfId="2308" xr:uid="{00000000-0005-0000-0000-000000050000}"/>
    <cellStyle name="40% - Accent5 2 2 2 3 3 2" xfId="6047" xr:uid="{6EF4B5DE-E38A-45B7-949B-07B29F9BA436}"/>
    <cellStyle name="40% - Accent5 2 2 2 3 4" xfId="1615" xr:uid="{00000000-0005-0000-0000-000001050000}"/>
    <cellStyle name="40% - Accent5 2 2 2 3 4 2" xfId="5362" xr:uid="{70D83DC9-F0F5-4676-95AE-2F6E48D558B1}"/>
    <cellStyle name="40% - Accent5 2 2 2 3 5" xfId="3972" xr:uid="{00000000-0005-0000-0000-000002050000}"/>
    <cellStyle name="40% - Accent5 2 2 2 3 5 2" xfId="7670" xr:uid="{CA3E4396-BD55-41A1-AF5D-84AEC470FA4B}"/>
    <cellStyle name="40% - Accent5 2 2 2 3 6" xfId="4669" xr:uid="{5B85D28B-060B-4E40-8F91-6BB3A7AA7CDE}"/>
    <cellStyle name="40% - Accent5 2 2 2 4" xfId="2764" xr:uid="{00000000-0005-0000-0000-000003050000}"/>
    <cellStyle name="40% - Accent5 2 2 2 4 2" xfId="6501" xr:uid="{AF2A6B05-C875-403A-B307-23670B0134D8}"/>
    <cellStyle name="40% - Accent5 2 2 2 5" xfId="1850" xr:uid="{00000000-0005-0000-0000-000004050000}"/>
    <cellStyle name="40% - Accent5 2 2 2 5 2" xfId="5593" xr:uid="{6FCF7A9B-A363-4323-A91A-093BC7B016EB}"/>
    <cellStyle name="40% - Accent5 2 2 2 6" xfId="1149" xr:uid="{00000000-0005-0000-0000-000005050000}"/>
    <cellStyle name="40% - Accent5 2 2 2 6 2" xfId="4900" xr:uid="{8EC91613-DFBC-416B-8F98-1674E58F5F2E}"/>
    <cellStyle name="40% - Accent5 2 2 2 7" xfId="3510" xr:uid="{00000000-0005-0000-0000-000006050000}"/>
    <cellStyle name="40% - Accent5 2 2 2 7 2" xfId="7208" xr:uid="{9D27B2F8-AE25-46D6-A57E-5805DBCBB05B}"/>
    <cellStyle name="40% - Accent5 2 2 2 8" xfId="4207" xr:uid="{B131EDAD-BEE3-4FF4-8E34-E6B60D4D37F3}"/>
    <cellStyle name="40% - Accent5 2 2 3" xfId="644" xr:uid="{00000000-0005-0000-0000-000007050000}"/>
    <cellStyle name="40% - Accent5 2 2 3 2" xfId="2535" xr:uid="{00000000-0005-0000-0000-000008050000}"/>
    <cellStyle name="40% - Accent5 2 2 3 2 2" xfId="6273" xr:uid="{93309363-A471-462B-8312-1FDA23982A69}"/>
    <cellStyle name="40% - Accent5 2 2 3 3" xfId="2998" xr:uid="{00000000-0005-0000-0000-000009050000}"/>
    <cellStyle name="40% - Accent5 2 2 3 3 2" xfId="6731" xr:uid="{54D3F9DF-1488-46E5-9C30-647B9D3971C5}"/>
    <cellStyle name="40% - Accent5 2 2 3 4" xfId="2079" xr:uid="{00000000-0005-0000-0000-00000A050000}"/>
    <cellStyle name="40% - Accent5 2 2 3 4 2" xfId="5819" xr:uid="{C07303EC-54DC-484C-AC55-662516C7F999}"/>
    <cellStyle name="40% - Accent5 2 2 3 5" xfId="1382" xr:uid="{00000000-0005-0000-0000-00000B050000}"/>
    <cellStyle name="40% - Accent5 2 2 3 5 2" xfId="5130" xr:uid="{504A51A7-352F-42D3-98DB-8A146B9AA732}"/>
    <cellStyle name="40% - Accent5 2 2 3 6" xfId="3740" xr:uid="{00000000-0005-0000-0000-00000C050000}"/>
    <cellStyle name="40% - Accent5 2 2 3 6 2" xfId="7438" xr:uid="{6338F1A8-69C0-4FD8-BEF3-32DE376B3B37}"/>
    <cellStyle name="40% - Accent5 2 2 3 7" xfId="4437" xr:uid="{C673535B-7B6B-457B-823A-6D251440577B}"/>
    <cellStyle name="40% - Accent5 2 2 4" xfId="887" xr:uid="{00000000-0005-0000-0000-00000D050000}"/>
    <cellStyle name="40% - Accent5 2 2 4 2" xfId="3232" xr:uid="{00000000-0005-0000-0000-00000E050000}"/>
    <cellStyle name="40% - Accent5 2 2 4 2 2" xfId="6962" xr:uid="{0DDBD03A-F39B-488E-B78A-55EED46F42D1}"/>
    <cellStyle name="40% - Accent5 2 2 4 3" xfId="2307" xr:uid="{00000000-0005-0000-0000-00000F050000}"/>
    <cellStyle name="40% - Accent5 2 2 4 3 2" xfId="6046" xr:uid="{42A86146-2996-42F8-877B-D150AD055DF6}"/>
    <cellStyle name="40% - Accent5 2 2 4 4" xfId="1614" xr:uid="{00000000-0005-0000-0000-000010050000}"/>
    <cellStyle name="40% - Accent5 2 2 4 4 2" xfId="5361" xr:uid="{65733FC5-C38B-4335-8A38-A3B7D1C52601}"/>
    <cellStyle name="40% - Accent5 2 2 4 5" xfId="3971" xr:uid="{00000000-0005-0000-0000-000011050000}"/>
    <cellStyle name="40% - Accent5 2 2 4 5 2" xfId="7669" xr:uid="{F86C9AC5-754C-4130-B674-1F5F05E4786B}"/>
    <cellStyle name="40% - Accent5 2 2 4 6" xfId="4668" xr:uid="{08E7198D-1EB0-4D6F-A05F-1308705A7051}"/>
    <cellStyle name="40% - Accent5 2 2 5" xfId="2763" xr:uid="{00000000-0005-0000-0000-000012050000}"/>
    <cellStyle name="40% - Accent5 2 2 5 2" xfId="6500" xr:uid="{D3762AB5-6547-4BCB-8D48-08D1BA56BE1D}"/>
    <cellStyle name="40% - Accent5 2 2 6" xfId="1849" xr:uid="{00000000-0005-0000-0000-000013050000}"/>
    <cellStyle name="40% - Accent5 2 2 6 2" xfId="5592" xr:uid="{59134807-C4A5-4278-8BD7-498E163B6C92}"/>
    <cellStyle name="40% - Accent5 2 2 7" xfId="1148" xr:uid="{00000000-0005-0000-0000-000014050000}"/>
    <cellStyle name="40% - Accent5 2 2 7 2" xfId="4899" xr:uid="{75F6ADA0-4363-4420-9BA5-8158A04D1593}"/>
    <cellStyle name="40% - Accent5 2 2 8" xfId="3509" xr:uid="{00000000-0005-0000-0000-000015050000}"/>
    <cellStyle name="40% - Accent5 2 2 8 2" xfId="7207" xr:uid="{75049D64-D7FC-401E-9192-F1958B35E218}"/>
    <cellStyle name="40% - Accent5 2 2 9" xfId="4206" xr:uid="{BEEBEB0C-E120-461F-AD04-F41A0EFDCD9C}"/>
    <cellStyle name="40% - Accent5 2 3" xfId="222" xr:uid="{00000000-0005-0000-0000-000016050000}"/>
    <cellStyle name="40% - Accent5 2 3 2" xfId="646" xr:uid="{00000000-0005-0000-0000-000017050000}"/>
    <cellStyle name="40% - Accent5 2 3 2 2" xfId="2537" xr:uid="{00000000-0005-0000-0000-000018050000}"/>
    <cellStyle name="40% - Accent5 2 3 2 2 2" xfId="6275" xr:uid="{33F69814-CACA-42EA-9258-159F53C480C2}"/>
    <cellStyle name="40% - Accent5 2 3 2 3" xfId="3000" xr:uid="{00000000-0005-0000-0000-000019050000}"/>
    <cellStyle name="40% - Accent5 2 3 2 3 2" xfId="6733" xr:uid="{B0A1B729-61C6-47F1-9106-7D7873CCBACE}"/>
    <cellStyle name="40% - Accent5 2 3 2 4" xfId="2081" xr:uid="{00000000-0005-0000-0000-00001A050000}"/>
    <cellStyle name="40% - Accent5 2 3 2 4 2" xfId="5821" xr:uid="{10CEE020-6494-49D5-B6EB-3311D264382F}"/>
    <cellStyle name="40% - Accent5 2 3 2 5" xfId="1384" xr:uid="{00000000-0005-0000-0000-00001B050000}"/>
    <cellStyle name="40% - Accent5 2 3 2 5 2" xfId="5132" xr:uid="{3510D2CD-ADA1-4326-B25E-53EAB829AF03}"/>
    <cellStyle name="40% - Accent5 2 3 2 6" xfId="3742" xr:uid="{00000000-0005-0000-0000-00001C050000}"/>
    <cellStyle name="40% - Accent5 2 3 2 6 2" xfId="7440" xr:uid="{30E2B24F-246D-4792-A5D5-95995B4B3946}"/>
    <cellStyle name="40% - Accent5 2 3 2 7" xfId="4439" xr:uid="{F76116AA-53B3-4489-B241-9C17E5596075}"/>
    <cellStyle name="40% - Accent5 2 3 3" xfId="889" xr:uid="{00000000-0005-0000-0000-00001D050000}"/>
    <cellStyle name="40% - Accent5 2 3 3 2" xfId="3234" xr:uid="{00000000-0005-0000-0000-00001E050000}"/>
    <cellStyle name="40% - Accent5 2 3 3 2 2" xfId="6964" xr:uid="{6824D1BE-F03D-4855-B2A7-EA54F0998FA1}"/>
    <cellStyle name="40% - Accent5 2 3 3 3" xfId="2309" xr:uid="{00000000-0005-0000-0000-00001F050000}"/>
    <cellStyle name="40% - Accent5 2 3 3 3 2" xfId="6048" xr:uid="{B0CE45AF-5AE3-4301-9850-A9AD47809424}"/>
    <cellStyle name="40% - Accent5 2 3 3 4" xfId="1616" xr:uid="{00000000-0005-0000-0000-000020050000}"/>
    <cellStyle name="40% - Accent5 2 3 3 4 2" xfId="5363" xr:uid="{6BF80865-0755-43EB-8423-E782948E739F}"/>
    <cellStyle name="40% - Accent5 2 3 3 5" xfId="3973" xr:uid="{00000000-0005-0000-0000-000021050000}"/>
    <cellStyle name="40% - Accent5 2 3 3 5 2" xfId="7671" xr:uid="{002C1114-ACB2-4E4A-BB01-E937442C944A}"/>
    <cellStyle name="40% - Accent5 2 3 3 6" xfId="4670" xr:uid="{352117BC-29E9-48E9-A113-9004EED50792}"/>
    <cellStyle name="40% - Accent5 2 3 4" xfId="2765" xr:uid="{00000000-0005-0000-0000-000022050000}"/>
    <cellStyle name="40% - Accent5 2 3 4 2" xfId="6502" xr:uid="{D6763C7B-0B4D-4D79-A4E4-6E5DAF9A0E19}"/>
    <cellStyle name="40% - Accent5 2 3 5" xfId="1851" xr:uid="{00000000-0005-0000-0000-000023050000}"/>
    <cellStyle name="40% - Accent5 2 3 5 2" xfId="5594" xr:uid="{25203661-B40E-47D0-BC8F-41555D2707E4}"/>
    <cellStyle name="40% - Accent5 2 3 6" xfId="1150" xr:uid="{00000000-0005-0000-0000-000024050000}"/>
    <cellStyle name="40% - Accent5 2 3 6 2" xfId="4901" xr:uid="{F319FCB3-6255-418C-A50A-88E8A8E0F512}"/>
    <cellStyle name="40% - Accent5 2 3 7" xfId="3511" xr:uid="{00000000-0005-0000-0000-000025050000}"/>
    <cellStyle name="40% - Accent5 2 3 7 2" xfId="7209" xr:uid="{103E2D40-9F8D-4585-9B41-77476B44871E}"/>
    <cellStyle name="40% - Accent5 2 3 8" xfId="4208" xr:uid="{8D0CCC5B-8007-4050-9483-47A5A351AF14}"/>
    <cellStyle name="40% - Accent5 2 4" xfId="561" xr:uid="{00000000-0005-0000-0000-000026050000}"/>
    <cellStyle name="40% - Accent5 2 4 2" xfId="2452" xr:uid="{00000000-0005-0000-0000-000027050000}"/>
    <cellStyle name="40% - Accent5 2 4 2 2" xfId="6190" xr:uid="{86A6F017-F7E9-470D-9B57-76274F914BC5}"/>
    <cellStyle name="40% - Accent5 2 4 3" xfId="2915" xr:uid="{00000000-0005-0000-0000-000028050000}"/>
    <cellStyle name="40% - Accent5 2 4 3 2" xfId="6648" xr:uid="{2A9171CF-0E69-4AA7-BCB8-3B9E32D6622C}"/>
    <cellStyle name="40% - Accent5 2 4 4" xfId="1996" xr:uid="{00000000-0005-0000-0000-000029050000}"/>
    <cellStyle name="40% - Accent5 2 4 4 2" xfId="5736" xr:uid="{2408557D-D992-4681-B0CA-22EBFF300728}"/>
    <cellStyle name="40% - Accent5 2 4 5" xfId="1299" xr:uid="{00000000-0005-0000-0000-00002A050000}"/>
    <cellStyle name="40% - Accent5 2 4 5 2" xfId="5047" xr:uid="{FE35E078-AED3-40C8-A9DD-14092E687334}"/>
    <cellStyle name="40% - Accent5 2 4 6" xfId="3657" xr:uid="{00000000-0005-0000-0000-00002B050000}"/>
    <cellStyle name="40% - Accent5 2 4 6 2" xfId="7355" xr:uid="{C3DBDBCA-9D45-48A9-AE7B-4ED9DDAF64D7}"/>
    <cellStyle name="40% - Accent5 2 4 7" xfId="4354" xr:uid="{F1DFCF32-8B1A-4D98-B5ED-5106D657D2C4}"/>
    <cellStyle name="40% - Accent5 2 5" xfId="801" xr:uid="{00000000-0005-0000-0000-00002C050000}"/>
    <cellStyle name="40% - Accent5 2 5 2" xfId="3146" xr:uid="{00000000-0005-0000-0000-00002D050000}"/>
    <cellStyle name="40% - Accent5 2 5 2 2" xfId="6879" xr:uid="{B62F620F-78E8-4940-9941-BA173FF73565}"/>
    <cellStyle name="40% - Accent5 2 5 3" xfId="2223" xr:uid="{00000000-0005-0000-0000-00002E050000}"/>
    <cellStyle name="40% - Accent5 2 5 3 2" xfId="5963" xr:uid="{956845FC-78F6-4E24-AAD4-26133DF26072}"/>
    <cellStyle name="40% - Accent5 2 5 4" xfId="1530" xr:uid="{00000000-0005-0000-0000-00002F050000}"/>
    <cellStyle name="40% - Accent5 2 5 4 2" xfId="5278" xr:uid="{899C56D2-FE24-4C90-8709-DECE9E353C32}"/>
    <cellStyle name="40% - Accent5 2 5 5" xfId="3888" xr:uid="{00000000-0005-0000-0000-000030050000}"/>
    <cellStyle name="40% - Accent5 2 5 5 2" xfId="7586" xr:uid="{38C79A59-2320-4919-BC67-965223D49DA1}"/>
    <cellStyle name="40% - Accent5 2 5 6" xfId="4585" xr:uid="{3C94DD46-90DF-4696-AA26-3D0B86177502}"/>
    <cellStyle name="40% - Accent5 2 6" xfId="2679" xr:uid="{00000000-0005-0000-0000-000031050000}"/>
    <cellStyle name="40% - Accent5 2 6 2" xfId="6417" xr:uid="{124C6CC0-8853-4478-9180-A5931BA9CF7A}"/>
    <cellStyle name="40% - Accent5 2 7" xfId="1765" xr:uid="{00000000-0005-0000-0000-000032050000}"/>
    <cellStyle name="40% - Accent5 2 7 2" xfId="5509" xr:uid="{938A8398-4C9F-4995-A637-5E642B754331}"/>
    <cellStyle name="40% - Accent5 2 8" xfId="1064" xr:uid="{00000000-0005-0000-0000-000033050000}"/>
    <cellStyle name="40% - Accent5 2 8 2" xfId="4816" xr:uid="{0F4E737A-BC81-435E-AEF6-5B1B5BABA627}"/>
    <cellStyle name="40% - Accent5 2 9" xfId="3426" xr:uid="{00000000-0005-0000-0000-000034050000}"/>
    <cellStyle name="40% - Accent5 2 9 2" xfId="7124" xr:uid="{903E04D0-201D-4F82-AC60-1515BD14F707}"/>
    <cellStyle name="40% - Accent5 3" xfId="34" xr:uid="{00000000-0005-0000-0000-000035050000}"/>
    <cellStyle name="40% - Accent5 3 2" xfId="223" xr:uid="{00000000-0005-0000-0000-000036050000}"/>
    <cellStyle name="40% - Accent5 3 2 2" xfId="647" xr:uid="{00000000-0005-0000-0000-000037050000}"/>
    <cellStyle name="40% - Accent5 3 2 2 2" xfId="2538" xr:uid="{00000000-0005-0000-0000-000038050000}"/>
    <cellStyle name="40% - Accent5 3 2 2 2 2" xfId="6276" xr:uid="{2896A1F9-3B6A-4B50-A2A2-CA85EB15CAF7}"/>
    <cellStyle name="40% - Accent5 3 2 2 3" xfId="3001" xr:uid="{00000000-0005-0000-0000-000039050000}"/>
    <cellStyle name="40% - Accent5 3 2 2 3 2" xfId="6734" xr:uid="{9412D3B0-64E8-49C5-BA98-6CB70FD06BFD}"/>
    <cellStyle name="40% - Accent5 3 2 2 4" xfId="2082" xr:uid="{00000000-0005-0000-0000-00003A050000}"/>
    <cellStyle name="40% - Accent5 3 2 2 4 2" xfId="5822" xr:uid="{B3548C13-CA2E-4BEE-B49A-89EBA60CA973}"/>
    <cellStyle name="40% - Accent5 3 2 2 5" xfId="1385" xr:uid="{00000000-0005-0000-0000-00003B050000}"/>
    <cellStyle name="40% - Accent5 3 2 2 5 2" xfId="5133" xr:uid="{20DD60EF-A3FA-4C8D-BC26-0D6D08B77B57}"/>
    <cellStyle name="40% - Accent5 3 2 2 6" xfId="3743" xr:uid="{00000000-0005-0000-0000-00003C050000}"/>
    <cellStyle name="40% - Accent5 3 2 2 6 2" xfId="7441" xr:uid="{0E18A960-D87E-463C-A4B3-D583B247499A}"/>
    <cellStyle name="40% - Accent5 3 2 2 7" xfId="4440" xr:uid="{143CAF8B-5B19-49BD-91FC-20A41AEAEA63}"/>
    <cellStyle name="40% - Accent5 3 2 3" xfId="890" xr:uid="{00000000-0005-0000-0000-00003D050000}"/>
    <cellStyle name="40% - Accent5 3 2 3 2" xfId="3235" xr:uid="{00000000-0005-0000-0000-00003E050000}"/>
    <cellStyle name="40% - Accent5 3 2 3 2 2" xfId="6965" xr:uid="{A4525820-1762-4755-AAE7-D4DA3C8F194A}"/>
    <cellStyle name="40% - Accent5 3 2 3 3" xfId="2310" xr:uid="{00000000-0005-0000-0000-00003F050000}"/>
    <cellStyle name="40% - Accent5 3 2 3 3 2" xfId="6049" xr:uid="{EE9FBF12-DD97-45BF-B16C-7375BE51FAE4}"/>
    <cellStyle name="40% - Accent5 3 2 3 4" xfId="1617" xr:uid="{00000000-0005-0000-0000-000040050000}"/>
    <cellStyle name="40% - Accent5 3 2 3 4 2" xfId="5364" xr:uid="{C84E64B8-90C6-44B5-A60A-E29A5D5F3698}"/>
    <cellStyle name="40% - Accent5 3 2 3 5" xfId="3974" xr:uid="{00000000-0005-0000-0000-000041050000}"/>
    <cellStyle name="40% - Accent5 3 2 3 5 2" xfId="7672" xr:uid="{66DA0BD0-7398-4306-AF72-7BF99830983A}"/>
    <cellStyle name="40% - Accent5 3 2 3 6" xfId="4671" xr:uid="{63E9784F-8A28-4D45-8967-E334BCB2FF74}"/>
    <cellStyle name="40% - Accent5 3 2 4" xfId="2766" xr:uid="{00000000-0005-0000-0000-000042050000}"/>
    <cellStyle name="40% - Accent5 3 2 4 2" xfId="6503" xr:uid="{F4A11EBE-9646-483F-9905-32CE89AB6832}"/>
    <cellStyle name="40% - Accent5 3 2 5" xfId="1852" xr:uid="{00000000-0005-0000-0000-000043050000}"/>
    <cellStyle name="40% - Accent5 3 2 5 2" xfId="5595" xr:uid="{E90D5EF1-55E2-465D-8D3C-D2B97C4D2069}"/>
    <cellStyle name="40% - Accent5 3 2 6" xfId="1151" xr:uid="{00000000-0005-0000-0000-000044050000}"/>
    <cellStyle name="40% - Accent5 3 2 6 2" xfId="4902" xr:uid="{B433517C-E9C4-489E-B421-E068BF9AAAFD}"/>
    <cellStyle name="40% - Accent5 3 2 7" xfId="3512" xr:uid="{00000000-0005-0000-0000-000045050000}"/>
    <cellStyle name="40% - Accent5 3 2 7 2" xfId="7210" xr:uid="{44224C1B-57F6-455E-A08D-E89296DD315B}"/>
    <cellStyle name="40% - Accent5 3 2 8" xfId="4209" xr:uid="{575EEACD-AA74-4B91-B269-187B36C8231A}"/>
    <cellStyle name="40% - Accent5 3 3" xfId="560" xr:uid="{00000000-0005-0000-0000-000046050000}"/>
    <cellStyle name="40% - Accent5 3 3 2" xfId="2451" xr:uid="{00000000-0005-0000-0000-000047050000}"/>
    <cellStyle name="40% - Accent5 3 3 2 2" xfId="6189" xr:uid="{B6329689-F52B-44AD-9CFF-3F7D6C6BC695}"/>
    <cellStyle name="40% - Accent5 3 3 3" xfId="2914" xr:uid="{00000000-0005-0000-0000-000048050000}"/>
    <cellStyle name="40% - Accent5 3 3 3 2" xfId="6647" xr:uid="{DAB74871-1870-40AA-8395-46D9470BC346}"/>
    <cellStyle name="40% - Accent5 3 3 4" xfId="1995" xr:uid="{00000000-0005-0000-0000-000049050000}"/>
    <cellStyle name="40% - Accent5 3 3 4 2" xfId="5735" xr:uid="{F55E8BC6-A9C0-495B-8410-E8FF1C3D1617}"/>
    <cellStyle name="40% - Accent5 3 3 5" xfId="1298" xr:uid="{00000000-0005-0000-0000-00004A050000}"/>
    <cellStyle name="40% - Accent5 3 3 5 2" xfId="5046" xr:uid="{C31C942E-3282-4650-88DF-2AB0C1380043}"/>
    <cellStyle name="40% - Accent5 3 3 6" xfId="3656" xr:uid="{00000000-0005-0000-0000-00004B050000}"/>
    <cellStyle name="40% - Accent5 3 3 6 2" xfId="7354" xr:uid="{6092324A-574A-4543-BDD7-BDABCCF042CB}"/>
    <cellStyle name="40% - Accent5 3 3 7" xfId="4353" xr:uid="{AF0C5197-2DF2-40F4-A2FB-9C2C510C5D38}"/>
    <cellStyle name="40% - Accent5 3 4" xfId="800" xr:uid="{00000000-0005-0000-0000-00004C050000}"/>
    <cellStyle name="40% - Accent5 3 4 2" xfId="3145" xr:uid="{00000000-0005-0000-0000-00004D050000}"/>
    <cellStyle name="40% - Accent5 3 4 2 2" xfId="6878" xr:uid="{DB7296CB-7FB0-4BC3-A5AA-0C692514F234}"/>
    <cellStyle name="40% - Accent5 3 4 3" xfId="2222" xr:uid="{00000000-0005-0000-0000-00004E050000}"/>
    <cellStyle name="40% - Accent5 3 4 3 2" xfId="5962" xr:uid="{7528F066-AFD7-48E3-B774-06A0E1D5064D}"/>
    <cellStyle name="40% - Accent5 3 4 4" xfId="1529" xr:uid="{00000000-0005-0000-0000-00004F050000}"/>
    <cellStyle name="40% - Accent5 3 4 4 2" xfId="5277" xr:uid="{4DEF1415-C120-49C5-8315-1DE7AD8C3CE3}"/>
    <cellStyle name="40% - Accent5 3 4 5" xfId="3887" xr:uid="{00000000-0005-0000-0000-000050050000}"/>
    <cellStyle name="40% - Accent5 3 4 5 2" xfId="7585" xr:uid="{CF9C3C38-B730-4ED3-A2E2-0F7E2BA9F8FA}"/>
    <cellStyle name="40% - Accent5 3 4 6" xfId="4584" xr:uid="{9C28C388-3184-4B72-BFE1-C0ADBB2DBF55}"/>
    <cellStyle name="40% - Accent5 3 5" xfId="2678" xr:uid="{00000000-0005-0000-0000-000051050000}"/>
    <cellStyle name="40% - Accent5 3 5 2" xfId="6416" xr:uid="{9D478FAC-8C90-4B35-BA8D-E5F830DCBC30}"/>
    <cellStyle name="40% - Accent5 3 6" xfId="1764" xr:uid="{00000000-0005-0000-0000-000052050000}"/>
    <cellStyle name="40% - Accent5 3 6 2" xfId="5508" xr:uid="{4A4D022F-4FDA-4ED5-80ED-20BA0110A239}"/>
    <cellStyle name="40% - Accent5 3 7" xfId="1063" xr:uid="{00000000-0005-0000-0000-000053050000}"/>
    <cellStyle name="40% - Accent5 3 7 2" xfId="4815" xr:uid="{3268F616-24B8-4FC5-A67C-BC0923C2C64E}"/>
    <cellStyle name="40% - Accent5 3 8" xfId="3425" xr:uid="{00000000-0005-0000-0000-000054050000}"/>
    <cellStyle name="40% - Accent5 3 8 2" xfId="7123" xr:uid="{308A99F5-572E-429D-BAA6-9EFA0F8EEDEA}"/>
    <cellStyle name="40% - Accent5 3 9" xfId="4122" xr:uid="{79A51274-3C15-4DAD-9135-CF7E593F4B9F}"/>
    <cellStyle name="40% - Accent5 4" xfId="224" xr:uid="{00000000-0005-0000-0000-000055050000}"/>
    <cellStyle name="40% - Accent5 4 2" xfId="225" xr:uid="{00000000-0005-0000-0000-000056050000}"/>
    <cellStyle name="40% - Accent5 4 2 2" xfId="649" xr:uid="{00000000-0005-0000-0000-000057050000}"/>
    <cellStyle name="40% - Accent5 4 2 2 2" xfId="2540" xr:uid="{00000000-0005-0000-0000-000058050000}"/>
    <cellStyle name="40% - Accent5 4 2 2 2 2" xfId="6278" xr:uid="{471E86A3-5254-4AAB-85ED-735249C62BA9}"/>
    <cellStyle name="40% - Accent5 4 2 2 3" xfId="3003" xr:uid="{00000000-0005-0000-0000-000059050000}"/>
    <cellStyle name="40% - Accent5 4 2 2 3 2" xfId="6736" xr:uid="{B47D1378-232C-4028-B28E-AB5544EA3F31}"/>
    <cellStyle name="40% - Accent5 4 2 2 4" xfId="2084" xr:uid="{00000000-0005-0000-0000-00005A050000}"/>
    <cellStyle name="40% - Accent5 4 2 2 4 2" xfId="5824" xr:uid="{F3A14354-249D-4602-8AC0-AC0D8F95636C}"/>
    <cellStyle name="40% - Accent5 4 2 2 5" xfId="1387" xr:uid="{00000000-0005-0000-0000-00005B050000}"/>
    <cellStyle name="40% - Accent5 4 2 2 5 2" xfId="5135" xr:uid="{35B1795C-486C-4EBA-A8E6-0ECF9FD0F0F0}"/>
    <cellStyle name="40% - Accent5 4 2 2 6" xfId="3745" xr:uid="{00000000-0005-0000-0000-00005C050000}"/>
    <cellStyle name="40% - Accent5 4 2 2 6 2" xfId="7443" xr:uid="{F78AE2F9-A327-4162-8569-0036E7017818}"/>
    <cellStyle name="40% - Accent5 4 2 2 7" xfId="4442" xr:uid="{6CFC83B8-96C8-4417-81E0-C8F043941F7A}"/>
    <cellStyle name="40% - Accent5 4 2 3" xfId="892" xr:uid="{00000000-0005-0000-0000-00005D050000}"/>
    <cellStyle name="40% - Accent5 4 2 3 2" xfId="3237" xr:uid="{00000000-0005-0000-0000-00005E050000}"/>
    <cellStyle name="40% - Accent5 4 2 3 2 2" xfId="6967" xr:uid="{B1953457-312C-44F4-8A7E-092B50A0E9BF}"/>
    <cellStyle name="40% - Accent5 4 2 3 3" xfId="2312" xr:uid="{00000000-0005-0000-0000-00005F050000}"/>
    <cellStyle name="40% - Accent5 4 2 3 3 2" xfId="6051" xr:uid="{0A271257-BB7D-411E-A984-F858657CBEE2}"/>
    <cellStyle name="40% - Accent5 4 2 3 4" xfId="1619" xr:uid="{00000000-0005-0000-0000-000060050000}"/>
    <cellStyle name="40% - Accent5 4 2 3 4 2" xfId="5366" xr:uid="{4CD01F23-A176-4CF8-867E-9D655E73F042}"/>
    <cellStyle name="40% - Accent5 4 2 3 5" xfId="3976" xr:uid="{00000000-0005-0000-0000-000061050000}"/>
    <cellStyle name="40% - Accent5 4 2 3 5 2" xfId="7674" xr:uid="{4F38E9FC-9435-4763-9B18-58A397614BAC}"/>
    <cellStyle name="40% - Accent5 4 2 3 6" xfId="4673" xr:uid="{215C7F04-2C45-4479-A1E5-E7125014535F}"/>
    <cellStyle name="40% - Accent5 4 2 4" xfId="2768" xr:uid="{00000000-0005-0000-0000-000062050000}"/>
    <cellStyle name="40% - Accent5 4 2 4 2" xfId="6505" xr:uid="{FA65A131-6925-44EF-A325-7230F1C80394}"/>
    <cellStyle name="40% - Accent5 4 2 5" xfId="1854" xr:uid="{00000000-0005-0000-0000-000063050000}"/>
    <cellStyle name="40% - Accent5 4 2 5 2" xfId="5597" xr:uid="{C3D62C5A-CCC3-4F47-B6FB-C37B3D64E36D}"/>
    <cellStyle name="40% - Accent5 4 2 6" xfId="1153" xr:uid="{00000000-0005-0000-0000-000064050000}"/>
    <cellStyle name="40% - Accent5 4 2 6 2" xfId="4904" xr:uid="{5319723B-9631-495B-A135-1F67D174B562}"/>
    <cellStyle name="40% - Accent5 4 2 7" xfId="3514" xr:uid="{00000000-0005-0000-0000-000065050000}"/>
    <cellStyle name="40% - Accent5 4 2 7 2" xfId="7212" xr:uid="{7079A2D8-427B-4742-8BEA-6E65D466C5DB}"/>
    <cellStyle name="40% - Accent5 4 2 8" xfId="4211" xr:uid="{5898E6F7-1340-436E-8A96-B995073A002D}"/>
    <cellStyle name="40% - Accent5 4 3" xfId="648" xr:uid="{00000000-0005-0000-0000-000066050000}"/>
    <cellStyle name="40% - Accent5 4 3 2" xfId="2539" xr:uid="{00000000-0005-0000-0000-000067050000}"/>
    <cellStyle name="40% - Accent5 4 3 2 2" xfId="6277" xr:uid="{10463C73-EAFC-4534-A7A3-6D6847C8C59A}"/>
    <cellStyle name="40% - Accent5 4 3 3" xfId="3002" xr:uid="{00000000-0005-0000-0000-000068050000}"/>
    <cellStyle name="40% - Accent5 4 3 3 2" xfId="6735" xr:uid="{77673248-B183-4B3A-BE02-DB5DE5A2F5BA}"/>
    <cellStyle name="40% - Accent5 4 3 4" xfId="2083" xr:uid="{00000000-0005-0000-0000-000069050000}"/>
    <cellStyle name="40% - Accent5 4 3 4 2" xfId="5823" xr:uid="{24D60D02-7DD2-467B-994C-C4B7039E7A9D}"/>
    <cellStyle name="40% - Accent5 4 3 5" xfId="1386" xr:uid="{00000000-0005-0000-0000-00006A050000}"/>
    <cellStyle name="40% - Accent5 4 3 5 2" xfId="5134" xr:uid="{DB2803D4-CD23-4D0C-BFC2-F4BCB2CEEA37}"/>
    <cellStyle name="40% - Accent5 4 3 6" xfId="3744" xr:uid="{00000000-0005-0000-0000-00006B050000}"/>
    <cellStyle name="40% - Accent5 4 3 6 2" xfId="7442" xr:uid="{F987DC11-1AC4-464B-A600-C0BAAD1FE398}"/>
    <cellStyle name="40% - Accent5 4 3 7" xfId="4441" xr:uid="{CC6C1497-C69E-42D5-BA43-E3F4D1F7B49D}"/>
    <cellStyle name="40% - Accent5 4 4" xfId="891" xr:uid="{00000000-0005-0000-0000-00006C050000}"/>
    <cellStyle name="40% - Accent5 4 4 2" xfId="3236" xr:uid="{00000000-0005-0000-0000-00006D050000}"/>
    <cellStyle name="40% - Accent5 4 4 2 2" xfId="6966" xr:uid="{21B03F2F-2D4D-4C29-B00D-B8F6BAA70B5E}"/>
    <cellStyle name="40% - Accent5 4 4 3" xfId="2311" xr:uid="{00000000-0005-0000-0000-00006E050000}"/>
    <cellStyle name="40% - Accent5 4 4 3 2" xfId="6050" xr:uid="{C8E54AAD-69E0-4220-8743-199FA174CC0F}"/>
    <cellStyle name="40% - Accent5 4 4 4" xfId="1618" xr:uid="{00000000-0005-0000-0000-00006F050000}"/>
    <cellStyle name="40% - Accent5 4 4 4 2" xfId="5365" xr:uid="{F7AF10EB-ABF3-42F0-A425-A9B61353A55C}"/>
    <cellStyle name="40% - Accent5 4 4 5" xfId="3975" xr:uid="{00000000-0005-0000-0000-000070050000}"/>
    <cellStyle name="40% - Accent5 4 4 5 2" xfId="7673" xr:uid="{3FA3423D-D735-4285-9833-129B632D2BF9}"/>
    <cellStyle name="40% - Accent5 4 4 6" xfId="4672" xr:uid="{E51A3DE9-8E81-4B23-8C5D-ACF1AF2DD716}"/>
    <cellStyle name="40% - Accent5 4 5" xfId="2767" xr:uid="{00000000-0005-0000-0000-000071050000}"/>
    <cellStyle name="40% - Accent5 4 5 2" xfId="6504" xr:uid="{FFE978E2-20D1-4417-8CE2-E8FB920AD3B1}"/>
    <cellStyle name="40% - Accent5 4 6" xfId="1853" xr:uid="{00000000-0005-0000-0000-000072050000}"/>
    <cellStyle name="40% - Accent5 4 6 2" xfId="5596" xr:uid="{3377AFB7-FFF8-46FA-AB67-9AC9B7B33602}"/>
    <cellStyle name="40% - Accent5 4 7" xfId="1152" xr:uid="{00000000-0005-0000-0000-000073050000}"/>
    <cellStyle name="40% - Accent5 4 7 2" xfId="4903" xr:uid="{1E5977BD-5F84-4393-ADCF-425D65FD1EE2}"/>
    <cellStyle name="40% - Accent5 4 8" xfId="3513" xr:uid="{00000000-0005-0000-0000-000074050000}"/>
    <cellStyle name="40% - Accent5 4 8 2" xfId="7211" xr:uid="{C9132966-AC13-4E38-AF7A-9A38F7294995}"/>
    <cellStyle name="40% - Accent5 4 9" xfId="4210" xr:uid="{0F5EF83D-3111-44B7-A442-BBC4F196A4EF}"/>
    <cellStyle name="40% - Accent6 2" xfId="37" xr:uid="{00000000-0005-0000-0000-000075050000}"/>
    <cellStyle name="40% - Accent6 2 10" xfId="4125" xr:uid="{B1A0CE55-5600-4113-986C-AA8A4D49677E}"/>
    <cellStyle name="40% - Accent6 2 2" xfId="226" xr:uid="{00000000-0005-0000-0000-000076050000}"/>
    <cellStyle name="40% - Accent6 2 2 2" xfId="227" xr:uid="{00000000-0005-0000-0000-000077050000}"/>
    <cellStyle name="40% - Accent6 2 2 2 2" xfId="651" xr:uid="{00000000-0005-0000-0000-000078050000}"/>
    <cellStyle name="40% - Accent6 2 2 2 2 2" xfId="2542" xr:uid="{00000000-0005-0000-0000-000079050000}"/>
    <cellStyle name="40% - Accent6 2 2 2 2 2 2" xfId="6280" xr:uid="{F0DF07E2-B7C3-4720-B5A0-A5700A09644E}"/>
    <cellStyle name="40% - Accent6 2 2 2 2 3" xfId="3005" xr:uid="{00000000-0005-0000-0000-00007A050000}"/>
    <cellStyle name="40% - Accent6 2 2 2 2 3 2" xfId="6738" xr:uid="{510E3D9B-F6BA-4B45-A99B-CA7CEEA13049}"/>
    <cellStyle name="40% - Accent6 2 2 2 2 4" xfId="2086" xr:uid="{00000000-0005-0000-0000-00007B050000}"/>
    <cellStyle name="40% - Accent6 2 2 2 2 4 2" xfId="5826" xr:uid="{CD086481-0EB7-490E-AD03-2652217CAAD2}"/>
    <cellStyle name="40% - Accent6 2 2 2 2 5" xfId="1389" xr:uid="{00000000-0005-0000-0000-00007C050000}"/>
    <cellStyle name="40% - Accent6 2 2 2 2 5 2" xfId="5137" xr:uid="{431C2DE8-273D-49CB-BC74-772D05FAC3A7}"/>
    <cellStyle name="40% - Accent6 2 2 2 2 6" xfId="3747" xr:uid="{00000000-0005-0000-0000-00007D050000}"/>
    <cellStyle name="40% - Accent6 2 2 2 2 6 2" xfId="7445" xr:uid="{19FE4307-57E0-479C-96DD-1DE553E0B969}"/>
    <cellStyle name="40% - Accent6 2 2 2 2 7" xfId="4444" xr:uid="{9B0949F1-6AF4-49EB-A998-88866284A304}"/>
    <cellStyle name="40% - Accent6 2 2 2 3" xfId="894" xr:uid="{00000000-0005-0000-0000-00007E050000}"/>
    <cellStyle name="40% - Accent6 2 2 2 3 2" xfId="3239" xr:uid="{00000000-0005-0000-0000-00007F050000}"/>
    <cellStyle name="40% - Accent6 2 2 2 3 2 2" xfId="6969" xr:uid="{A9195794-4798-453D-9F9D-1C9DE460626A}"/>
    <cellStyle name="40% - Accent6 2 2 2 3 3" xfId="2314" xr:uid="{00000000-0005-0000-0000-000080050000}"/>
    <cellStyle name="40% - Accent6 2 2 2 3 3 2" xfId="6053" xr:uid="{30635C8A-A184-4657-98EF-A3EFB2D1E5A8}"/>
    <cellStyle name="40% - Accent6 2 2 2 3 4" xfId="1621" xr:uid="{00000000-0005-0000-0000-000081050000}"/>
    <cellStyle name="40% - Accent6 2 2 2 3 4 2" xfId="5368" xr:uid="{06719C7F-A14D-41AD-B27B-8173264A3AC1}"/>
    <cellStyle name="40% - Accent6 2 2 2 3 5" xfId="3978" xr:uid="{00000000-0005-0000-0000-000082050000}"/>
    <cellStyle name="40% - Accent6 2 2 2 3 5 2" xfId="7676" xr:uid="{9A02C509-B003-4DE3-B241-4DFB63834832}"/>
    <cellStyle name="40% - Accent6 2 2 2 3 6" xfId="4675" xr:uid="{BBD78982-8A29-46F5-B517-7B9C940AF13F}"/>
    <cellStyle name="40% - Accent6 2 2 2 4" xfId="2770" xr:uid="{00000000-0005-0000-0000-000083050000}"/>
    <cellStyle name="40% - Accent6 2 2 2 4 2" xfId="6507" xr:uid="{129C48C3-BC1B-406B-A78E-1FA892DAF35E}"/>
    <cellStyle name="40% - Accent6 2 2 2 5" xfId="1856" xr:uid="{00000000-0005-0000-0000-000084050000}"/>
    <cellStyle name="40% - Accent6 2 2 2 5 2" xfId="5599" xr:uid="{74F7EE16-6F95-4D14-AA7D-2978BC36C66A}"/>
    <cellStyle name="40% - Accent6 2 2 2 6" xfId="1155" xr:uid="{00000000-0005-0000-0000-000085050000}"/>
    <cellStyle name="40% - Accent6 2 2 2 6 2" xfId="4906" xr:uid="{232B9C98-A616-45AC-B43B-40ABC89167A8}"/>
    <cellStyle name="40% - Accent6 2 2 2 7" xfId="3516" xr:uid="{00000000-0005-0000-0000-000086050000}"/>
    <cellStyle name="40% - Accent6 2 2 2 7 2" xfId="7214" xr:uid="{CAC6193B-E6E1-48EA-8738-3956743DA592}"/>
    <cellStyle name="40% - Accent6 2 2 2 8" xfId="4213" xr:uid="{694F0970-7367-455F-8889-F2CF634DE1E2}"/>
    <cellStyle name="40% - Accent6 2 2 3" xfId="650" xr:uid="{00000000-0005-0000-0000-000087050000}"/>
    <cellStyle name="40% - Accent6 2 2 3 2" xfId="2541" xr:uid="{00000000-0005-0000-0000-000088050000}"/>
    <cellStyle name="40% - Accent6 2 2 3 2 2" xfId="6279" xr:uid="{E170EFA3-92DC-4DFC-B92F-CD6A807A84A3}"/>
    <cellStyle name="40% - Accent6 2 2 3 3" xfId="3004" xr:uid="{00000000-0005-0000-0000-000089050000}"/>
    <cellStyle name="40% - Accent6 2 2 3 3 2" xfId="6737" xr:uid="{94D5ADC3-F936-42BD-BB39-804E81072617}"/>
    <cellStyle name="40% - Accent6 2 2 3 4" xfId="2085" xr:uid="{00000000-0005-0000-0000-00008A050000}"/>
    <cellStyle name="40% - Accent6 2 2 3 4 2" xfId="5825" xr:uid="{1F892F93-FCA8-476D-A252-478735730D94}"/>
    <cellStyle name="40% - Accent6 2 2 3 5" xfId="1388" xr:uid="{00000000-0005-0000-0000-00008B050000}"/>
    <cellStyle name="40% - Accent6 2 2 3 5 2" xfId="5136" xr:uid="{11B68849-3F0A-49D4-8F6D-7C7769CD2F8A}"/>
    <cellStyle name="40% - Accent6 2 2 3 6" xfId="3746" xr:uid="{00000000-0005-0000-0000-00008C050000}"/>
    <cellStyle name="40% - Accent6 2 2 3 6 2" xfId="7444" xr:uid="{5AB252D0-D6C0-45A0-8E38-2D6381ABFAF5}"/>
    <cellStyle name="40% - Accent6 2 2 3 7" xfId="4443" xr:uid="{67D8F8A3-D441-481F-947D-E31011148EC3}"/>
    <cellStyle name="40% - Accent6 2 2 4" xfId="893" xr:uid="{00000000-0005-0000-0000-00008D050000}"/>
    <cellStyle name="40% - Accent6 2 2 4 2" xfId="3238" xr:uid="{00000000-0005-0000-0000-00008E050000}"/>
    <cellStyle name="40% - Accent6 2 2 4 2 2" xfId="6968" xr:uid="{337E16BE-392F-4B7F-A95B-53431BB3D6B0}"/>
    <cellStyle name="40% - Accent6 2 2 4 3" xfId="2313" xr:uid="{00000000-0005-0000-0000-00008F050000}"/>
    <cellStyle name="40% - Accent6 2 2 4 3 2" xfId="6052" xr:uid="{6CC978A4-C0B1-4EBA-8F7C-B3348A71B019}"/>
    <cellStyle name="40% - Accent6 2 2 4 4" xfId="1620" xr:uid="{00000000-0005-0000-0000-000090050000}"/>
    <cellStyle name="40% - Accent6 2 2 4 4 2" xfId="5367" xr:uid="{32E81162-D200-4C24-B82D-5CC7EF48F698}"/>
    <cellStyle name="40% - Accent6 2 2 4 5" xfId="3977" xr:uid="{00000000-0005-0000-0000-000091050000}"/>
    <cellStyle name="40% - Accent6 2 2 4 5 2" xfId="7675" xr:uid="{7D658D35-CCC8-41EF-A77D-0A263624A3AF}"/>
    <cellStyle name="40% - Accent6 2 2 4 6" xfId="4674" xr:uid="{748294A1-7D82-4A64-87CF-34B34749DD41}"/>
    <cellStyle name="40% - Accent6 2 2 5" xfId="2769" xr:uid="{00000000-0005-0000-0000-000092050000}"/>
    <cellStyle name="40% - Accent6 2 2 5 2" xfId="6506" xr:uid="{063A474C-69E6-40AF-84FD-EF18CA0BFABB}"/>
    <cellStyle name="40% - Accent6 2 2 6" xfId="1855" xr:uid="{00000000-0005-0000-0000-000093050000}"/>
    <cellStyle name="40% - Accent6 2 2 6 2" xfId="5598" xr:uid="{A16F5DA5-7AC7-4043-81AE-DAB39C708ABB}"/>
    <cellStyle name="40% - Accent6 2 2 7" xfId="1154" xr:uid="{00000000-0005-0000-0000-000094050000}"/>
    <cellStyle name="40% - Accent6 2 2 7 2" xfId="4905" xr:uid="{4C991A3B-2D53-4D38-989C-C51D3E346B2B}"/>
    <cellStyle name="40% - Accent6 2 2 8" xfId="3515" xr:uid="{00000000-0005-0000-0000-000095050000}"/>
    <cellStyle name="40% - Accent6 2 2 8 2" xfId="7213" xr:uid="{F039B4A9-FDF7-409C-A9EA-D914D6486546}"/>
    <cellStyle name="40% - Accent6 2 2 9" xfId="4212" xr:uid="{A2FC83D3-2236-4F45-8E67-942685CD7726}"/>
    <cellStyle name="40% - Accent6 2 3" xfId="228" xr:uid="{00000000-0005-0000-0000-000096050000}"/>
    <cellStyle name="40% - Accent6 2 3 2" xfId="652" xr:uid="{00000000-0005-0000-0000-000097050000}"/>
    <cellStyle name="40% - Accent6 2 3 2 2" xfId="2543" xr:uid="{00000000-0005-0000-0000-000098050000}"/>
    <cellStyle name="40% - Accent6 2 3 2 2 2" xfId="6281" xr:uid="{18CB4FB3-E2D7-41C7-A3FE-80993C1114EB}"/>
    <cellStyle name="40% - Accent6 2 3 2 3" xfId="3006" xr:uid="{00000000-0005-0000-0000-000099050000}"/>
    <cellStyle name="40% - Accent6 2 3 2 3 2" xfId="6739" xr:uid="{3A00D0CD-820A-421A-8DA7-FC1F95CF5CE4}"/>
    <cellStyle name="40% - Accent6 2 3 2 4" xfId="2087" xr:uid="{00000000-0005-0000-0000-00009A050000}"/>
    <cellStyle name="40% - Accent6 2 3 2 4 2" xfId="5827" xr:uid="{EBFB9068-0387-4AE1-92A2-4282F20B56EF}"/>
    <cellStyle name="40% - Accent6 2 3 2 5" xfId="1390" xr:uid="{00000000-0005-0000-0000-00009B050000}"/>
    <cellStyle name="40% - Accent6 2 3 2 5 2" xfId="5138" xr:uid="{DBB42A62-0F83-409E-BC38-5D815ACC38A1}"/>
    <cellStyle name="40% - Accent6 2 3 2 6" xfId="3748" xr:uid="{00000000-0005-0000-0000-00009C050000}"/>
    <cellStyle name="40% - Accent6 2 3 2 6 2" xfId="7446" xr:uid="{89973289-7232-4CC0-A4B1-BD9A12D15C44}"/>
    <cellStyle name="40% - Accent6 2 3 2 7" xfId="4445" xr:uid="{A4AA90F0-BE72-415D-8456-D8E80CC4758F}"/>
    <cellStyle name="40% - Accent6 2 3 3" xfId="895" xr:uid="{00000000-0005-0000-0000-00009D050000}"/>
    <cellStyle name="40% - Accent6 2 3 3 2" xfId="3240" xr:uid="{00000000-0005-0000-0000-00009E050000}"/>
    <cellStyle name="40% - Accent6 2 3 3 2 2" xfId="6970" xr:uid="{698B1332-A51F-4803-9B4D-117329C86615}"/>
    <cellStyle name="40% - Accent6 2 3 3 3" xfId="2315" xr:uid="{00000000-0005-0000-0000-00009F050000}"/>
    <cellStyle name="40% - Accent6 2 3 3 3 2" xfId="6054" xr:uid="{A757BC3A-6260-41DB-9E8D-2AAE13270E82}"/>
    <cellStyle name="40% - Accent6 2 3 3 4" xfId="1622" xr:uid="{00000000-0005-0000-0000-0000A0050000}"/>
    <cellStyle name="40% - Accent6 2 3 3 4 2" xfId="5369" xr:uid="{A638F450-897C-4E4B-9485-A4167E6ECF3F}"/>
    <cellStyle name="40% - Accent6 2 3 3 5" xfId="3979" xr:uid="{00000000-0005-0000-0000-0000A1050000}"/>
    <cellStyle name="40% - Accent6 2 3 3 5 2" xfId="7677" xr:uid="{D6EC6D59-F03A-46D8-AEFF-91DADD00C1A0}"/>
    <cellStyle name="40% - Accent6 2 3 3 6" xfId="4676" xr:uid="{2EEBBF65-CDC4-4865-A583-AB2B0CF3DA87}"/>
    <cellStyle name="40% - Accent6 2 3 4" xfId="2771" xr:uid="{00000000-0005-0000-0000-0000A2050000}"/>
    <cellStyle name="40% - Accent6 2 3 4 2" xfId="6508" xr:uid="{2391C220-8A33-497F-B11E-B80995DCBD53}"/>
    <cellStyle name="40% - Accent6 2 3 5" xfId="1857" xr:uid="{00000000-0005-0000-0000-0000A3050000}"/>
    <cellStyle name="40% - Accent6 2 3 5 2" xfId="5600" xr:uid="{EB6F8967-3E53-4F3F-91B1-4B60A834072F}"/>
    <cellStyle name="40% - Accent6 2 3 6" xfId="1156" xr:uid="{00000000-0005-0000-0000-0000A4050000}"/>
    <cellStyle name="40% - Accent6 2 3 6 2" xfId="4907" xr:uid="{EABEBE5D-2307-4397-AFFC-53631795329B}"/>
    <cellStyle name="40% - Accent6 2 3 7" xfId="3517" xr:uid="{00000000-0005-0000-0000-0000A5050000}"/>
    <cellStyle name="40% - Accent6 2 3 7 2" xfId="7215" xr:uid="{D1673E10-40AE-4110-A774-133710663685}"/>
    <cellStyle name="40% - Accent6 2 3 8" xfId="4214" xr:uid="{3A7C1A02-D0B3-49C1-B028-A32AA861B541}"/>
    <cellStyle name="40% - Accent6 2 4" xfId="563" xr:uid="{00000000-0005-0000-0000-0000A6050000}"/>
    <cellStyle name="40% - Accent6 2 4 2" xfId="2454" xr:uid="{00000000-0005-0000-0000-0000A7050000}"/>
    <cellStyle name="40% - Accent6 2 4 2 2" xfId="6192" xr:uid="{39BC1ACB-2C8D-45E8-84C3-F55D0AAAA34A}"/>
    <cellStyle name="40% - Accent6 2 4 3" xfId="2917" xr:uid="{00000000-0005-0000-0000-0000A8050000}"/>
    <cellStyle name="40% - Accent6 2 4 3 2" xfId="6650" xr:uid="{DBA4665C-8C34-4994-B13C-E380E4EB1162}"/>
    <cellStyle name="40% - Accent6 2 4 4" xfId="1998" xr:uid="{00000000-0005-0000-0000-0000A9050000}"/>
    <cellStyle name="40% - Accent6 2 4 4 2" xfId="5738" xr:uid="{1FA796C0-52E4-46ED-801F-CC804484EB39}"/>
    <cellStyle name="40% - Accent6 2 4 5" xfId="1301" xr:uid="{00000000-0005-0000-0000-0000AA050000}"/>
    <cellStyle name="40% - Accent6 2 4 5 2" xfId="5049" xr:uid="{DDC282A7-A0F3-4740-B21B-F1C22B019B25}"/>
    <cellStyle name="40% - Accent6 2 4 6" xfId="3659" xr:uid="{00000000-0005-0000-0000-0000AB050000}"/>
    <cellStyle name="40% - Accent6 2 4 6 2" xfId="7357" xr:uid="{40D995B8-F184-4B8C-A232-3F9BE6EC4BEE}"/>
    <cellStyle name="40% - Accent6 2 4 7" xfId="4356" xr:uid="{67A85BB4-70F4-46D2-8C6D-B3C574776798}"/>
    <cellStyle name="40% - Accent6 2 5" xfId="803" xr:uid="{00000000-0005-0000-0000-0000AC050000}"/>
    <cellStyle name="40% - Accent6 2 5 2" xfId="3148" xr:uid="{00000000-0005-0000-0000-0000AD050000}"/>
    <cellStyle name="40% - Accent6 2 5 2 2" xfId="6881" xr:uid="{0F7442C8-2A71-410A-B50A-B77D7D4D479E}"/>
    <cellStyle name="40% - Accent6 2 5 3" xfId="2225" xr:uid="{00000000-0005-0000-0000-0000AE050000}"/>
    <cellStyle name="40% - Accent6 2 5 3 2" xfId="5965" xr:uid="{F35DB701-6147-42E0-8123-238CE038E29C}"/>
    <cellStyle name="40% - Accent6 2 5 4" xfId="1532" xr:uid="{00000000-0005-0000-0000-0000AF050000}"/>
    <cellStyle name="40% - Accent6 2 5 4 2" xfId="5280" xr:uid="{23E830CE-D74B-4075-A241-25DF6749F60E}"/>
    <cellStyle name="40% - Accent6 2 5 5" xfId="3890" xr:uid="{00000000-0005-0000-0000-0000B0050000}"/>
    <cellStyle name="40% - Accent6 2 5 5 2" xfId="7588" xr:uid="{ADA0123A-728D-4D98-BC94-1548912E47C6}"/>
    <cellStyle name="40% - Accent6 2 5 6" xfId="4587" xr:uid="{9D50AB15-4D6C-4331-BFFD-77DBE7FDEAA5}"/>
    <cellStyle name="40% - Accent6 2 6" xfId="2681" xr:uid="{00000000-0005-0000-0000-0000B1050000}"/>
    <cellStyle name="40% - Accent6 2 6 2" xfId="6419" xr:uid="{FDF70049-6997-4D30-9047-7E6715BB8386}"/>
    <cellStyle name="40% - Accent6 2 7" xfId="1767" xr:uid="{00000000-0005-0000-0000-0000B2050000}"/>
    <cellStyle name="40% - Accent6 2 7 2" xfId="5511" xr:uid="{F2AC7EA2-0291-47F3-A9CC-476390843636}"/>
    <cellStyle name="40% - Accent6 2 8" xfId="1066" xr:uid="{00000000-0005-0000-0000-0000B3050000}"/>
    <cellStyle name="40% - Accent6 2 8 2" xfId="4818" xr:uid="{2A6426EF-52E4-4742-BAA4-AEEC4924CCB6}"/>
    <cellStyle name="40% - Accent6 2 9" xfId="3428" xr:uid="{00000000-0005-0000-0000-0000B4050000}"/>
    <cellStyle name="40% - Accent6 2 9 2" xfId="7126" xr:uid="{505A24C4-3E77-4B1F-8D54-C272204807AE}"/>
    <cellStyle name="40% - Accent6 3" xfId="36" xr:uid="{00000000-0005-0000-0000-0000B5050000}"/>
    <cellStyle name="40% - Accent6 3 2" xfId="229" xr:uid="{00000000-0005-0000-0000-0000B6050000}"/>
    <cellStyle name="40% - Accent6 3 2 2" xfId="653" xr:uid="{00000000-0005-0000-0000-0000B7050000}"/>
    <cellStyle name="40% - Accent6 3 2 2 2" xfId="2544" xr:uid="{00000000-0005-0000-0000-0000B8050000}"/>
    <cellStyle name="40% - Accent6 3 2 2 2 2" xfId="6282" xr:uid="{DA21ECF4-A5C1-4069-A12F-45ECD2D47A6A}"/>
    <cellStyle name="40% - Accent6 3 2 2 3" xfId="3007" xr:uid="{00000000-0005-0000-0000-0000B9050000}"/>
    <cellStyle name="40% - Accent6 3 2 2 3 2" xfId="6740" xr:uid="{BBC914DD-118A-4CEC-B0C8-E7702F13EB36}"/>
    <cellStyle name="40% - Accent6 3 2 2 4" xfId="2088" xr:uid="{00000000-0005-0000-0000-0000BA050000}"/>
    <cellStyle name="40% - Accent6 3 2 2 4 2" xfId="5828" xr:uid="{26E14CA8-9AB5-437D-8869-EFB412882981}"/>
    <cellStyle name="40% - Accent6 3 2 2 5" xfId="1391" xr:uid="{00000000-0005-0000-0000-0000BB050000}"/>
    <cellStyle name="40% - Accent6 3 2 2 5 2" xfId="5139" xr:uid="{1D779E18-DE0F-4111-BAF5-09C694C7F165}"/>
    <cellStyle name="40% - Accent6 3 2 2 6" xfId="3749" xr:uid="{00000000-0005-0000-0000-0000BC050000}"/>
    <cellStyle name="40% - Accent6 3 2 2 6 2" xfId="7447" xr:uid="{C7757335-5C1B-47F6-9833-920D640825F1}"/>
    <cellStyle name="40% - Accent6 3 2 2 7" xfId="4446" xr:uid="{2D514774-8764-4452-9D68-7663DED56182}"/>
    <cellStyle name="40% - Accent6 3 2 3" xfId="896" xr:uid="{00000000-0005-0000-0000-0000BD050000}"/>
    <cellStyle name="40% - Accent6 3 2 3 2" xfId="3241" xr:uid="{00000000-0005-0000-0000-0000BE050000}"/>
    <cellStyle name="40% - Accent6 3 2 3 2 2" xfId="6971" xr:uid="{9D5F1331-4E1C-4CDA-AB8A-95E021FF1E4A}"/>
    <cellStyle name="40% - Accent6 3 2 3 3" xfId="2316" xr:uid="{00000000-0005-0000-0000-0000BF050000}"/>
    <cellStyle name="40% - Accent6 3 2 3 3 2" xfId="6055" xr:uid="{D941FC79-71D7-48EA-9521-1F4B742A2ADC}"/>
    <cellStyle name="40% - Accent6 3 2 3 4" xfId="1623" xr:uid="{00000000-0005-0000-0000-0000C0050000}"/>
    <cellStyle name="40% - Accent6 3 2 3 4 2" xfId="5370" xr:uid="{9FAABAEB-3545-4284-BE34-543396D1C0C1}"/>
    <cellStyle name="40% - Accent6 3 2 3 5" xfId="3980" xr:uid="{00000000-0005-0000-0000-0000C1050000}"/>
    <cellStyle name="40% - Accent6 3 2 3 5 2" xfId="7678" xr:uid="{341D13BC-E874-4A7A-BC90-9EAA52CEB848}"/>
    <cellStyle name="40% - Accent6 3 2 3 6" xfId="4677" xr:uid="{3C37F55F-A9EF-4BF1-800C-1F7BCCBCE3D4}"/>
    <cellStyle name="40% - Accent6 3 2 4" xfId="2772" xr:uid="{00000000-0005-0000-0000-0000C2050000}"/>
    <cellStyle name="40% - Accent6 3 2 4 2" xfId="6509" xr:uid="{0954D1B1-914C-47E5-8658-201457CE4089}"/>
    <cellStyle name="40% - Accent6 3 2 5" xfId="1858" xr:uid="{00000000-0005-0000-0000-0000C3050000}"/>
    <cellStyle name="40% - Accent6 3 2 5 2" xfId="5601" xr:uid="{9B303C57-9C2A-4C5D-8D44-564828AD2AD4}"/>
    <cellStyle name="40% - Accent6 3 2 6" xfId="1157" xr:uid="{00000000-0005-0000-0000-0000C4050000}"/>
    <cellStyle name="40% - Accent6 3 2 6 2" xfId="4908" xr:uid="{1BEE6F02-2E95-496C-A555-F77ABD47463A}"/>
    <cellStyle name="40% - Accent6 3 2 7" xfId="3518" xr:uid="{00000000-0005-0000-0000-0000C5050000}"/>
    <cellStyle name="40% - Accent6 3 2 7 2" xfId="7216" xr:uid="{1C558B3E-68C4-4772-B7CC-A455D001580A}"/>
    <cellStyle name="40% - Accent6 3 2 8" xfId="4215" xr:uid="{D5B741D8-3B9E-43FA-AB26-0840B292606F}"/>
    <cellStyle name="40% - Accent6 3 3" xfId="562" xr:uid="{00000000-0005-0000-0000-0000C6050000}"/>
    <cellStyle name="40% - Accent6 3 3 2" xfId="2453" xr:uid="{00000000-0005-0000-0000-0000C7050000}"/>
    <cellStyle name="40% - Accent6 3 3 2 2" xfId="6191" xr:uid="{DB020B05-CDF6-4E9B-B7BD-143A6EC3A7F6}"/>
    <cellStyle name="40% - Accent6 3 3 3" xfId="2916" xr:uid="{00000000-0005-0000-0000-0000C8050000}"/>
    <cellStyle name="40% - Accent6 3 3 3 2" xfId="6649" xr:uid="{4EEBE206-ABB9-4793-8677-DFA34EF12226}"/>
    <cellStyle name="40% - Accent6 3 3 4" xfId="1997" xr:uid="{00000000-0005-0000-0000-0000C9050000}"/>
    <cellStyle name="40% - Accent6 3 3 4 2" xfId="5737" xr:uid="{1525C87F-0970-40CC-B039-92618B40E555}"/>
    <cellStyle name="40% - Accent6 3 3 5" xfId="1300" xr:uid="{00000000-0005-0000-0000-0000CA050000}"/>
    <cellStyle name="40% - Accent6 3 3 5 2" xfId="5048" xr:uid="{1DA0B0B3-6F29-46F4-997C-4A719E9ACBC5}"/>
    <cellStyle name="40% - Accent6 3 3 6" xfId="3658" xr:uid="{00000000-0005-0000-0000-0000CB050000}"/>
    <cellStyle name="40% - Accent6 3 3 6 2" xfId="7356" xr:uid="{04AD7BC3-435A-4615-BBF5-E1762DA221C0}"/>
    <cellStyle name="40% - Accent6 3 3 7" xfId="4355" xr:uid="{1CEA413E-0C7A-4DBB-83CB-0CA5305B8905}"/>
    <cellStyle name="40% - Accent6 3 4" xfId="802" xr:uid="{00000000-0005-0000-0000-0000CC050000}"/>
    <cellStyle name="40% - Accent6 3 4 2" xfId="3147" xr:uid="{00000000-0005-0000-0000-0000CD050000}"/>
    <cellStyle name="40% - Accent6 3 4 2 2" xfId="6880" xr:uid="{E0E069AD-8B86-4263-9E4A-3D6AC9571CAA}"/>
    <cellStyle name="40% - Accent6 3 4 3" xfId="2224" xr:uid="{00000000-0005-0000-0000-0000CE050000}"/>
    <cellStyle name="40% - Accent6 3 4 3 2" xfId="5964" xr:uid="{40982D81-C98C-426B-A311-F304D5275ED6}"/>
    <cellStyle name="40% - Accent6 3 4 4" xfId="1531" xr:uid="{00000000-0005-0000-0000-0000CF050000}"/>
    <cellStyle name="40% - Accent6 3 4 4 2" xfId="5279" xr:uid="{C269125C-6F5D-46B7-8D6D-4D30F316270F}"/>
    <cellStyle name="40% - Accent6 3 4 5" xfId="3889" xr:uid="{00000000-0005-0000-0000-0000D0050000}"/>
    <cellStyle name="40% - Accent6 3 4 5 2" xfId="7587" xr:uid="{0B147A6E-3064-4B94-8DAF-E83BDCD3CA77}"/>
    <cellStyle name="40% - Accent6 3 4 6" xfId="4586" xr:uid="{DF5E892F-FFD3-4EEE-9798-0D1B8CE0E5B2}"/>
    <cellStyle name="40% - Accent6 3 5" xfId="2680" xr:uid="{00000000-0005-0000-0000-0000D1050000}"/>
    <cellStyle name="40% - Accent6 3 5 2" xfId="6418" xr:uid="{CF5377BB-8053-4BBD-90CC-85CD43D16300}"/>
    <cellStyle name="40% - Accent6 3 6" xfId="1766" xr:uid="{00000000-0005-0000-0000-0000D2050000}"/>
    <cellStyle name="40% - Accent6 3 6 2" xfId="5510" xr:uid="{27A6BFC9-3552-46ED-A104-8D4BD49EC8E7}"/>
    <cellStyle name="40% - Accent6 3 7" xfId="1065" xr:uid="{00000000-0005-0000-0000-0000D3050000}"/>
    <cellStyle name="40% - Accent6 3 7 2" xfId="4817" xr:uid="{52FDB9DB-8047-4236-AA7C-AC02AA91B236}"/>
    <cellStyle name="40% - Accent6 3 8" xfId="3427" xr:uid="{00000000-0005-0000-0000-0000D4050000}"/>
    <cellStyle name="40% - Accent6 3 8 2" xfId="7125" xr:uid="{3E77C87C-2053-4221-B3EF-FA30B34F2DE2}"/>
    <cellStyle name="40% - Accent6 3 9" xfId="4124" xr:uid="{883DFA1E-2282-42D3-B60E-1C3FEA70B32A}"/>
    <cellStyle name="40% - Accent6 4" xfId="230" xr:uid="{00000000-0005-0000-0000-0000D5050000}"/>
    <cellStyle name="40% - Accent6 4 2" xfId="231" xr:uid="{00000000-0005-0000-0000-0000D6050000}"/>
    <cellStyle name="40% - Accent6 4 2 2" xfId="655" xr:uid="{00000000-0005-0000-0000-0000D7050000}"/>
    <cellStyle name="40% - Accent6 4 2 2 2" xfId="2546" xr:uid="{00000000-0005-0000-0000-0000D8050000}"/>
    <cellStyle name="40% - Accent6 4 2 2 2 2" xfId="6284" xr:uid="{FDEE1603-E57A-439F-BB25-1AFAF2A07EF0}"/>
    <cellStyle name="40% - Accent6 4 2 2 3" xfId="3009" xr:uid="{00000000-0005-0000-0000-0000D9050000}"/>
    <cellStyle name="40% - Accent6 4 2 2 3 2" xfId="6742" xr:uid="{6D7F2785-E429-414C-9499-E89670DE364A}"/>
    <cellStyle name="40% - Accent6 4 2 2 4" xfId="2090" xr:uid="{00000000-0005-0000-0000-0000DA050000}"/>
    <cellStyle name="40% - Accent6 4 2 2 4 2" xfId="5830" xr:uid="{2D30D957-79ED-416A-B40A-5651DC93224E}"/>
    <cellStyle name="40% - Accent6 4 2 2 5" xfId="1393" xr:uid="{00000000-0005-0000-0000-0000DB050000}"/>
    <cellStyle name="40% - Accent6 4 2 2 5 2" xfId="5141" xr:uid="{59A6EBBA-4DF1-49A8-88AB-A9F145AC67D8}"/>
    <cellStyle name="40% - Accent6 4 2 2 6" xfId="3751" xr:uid="{00000000-0005-0000-0000-0000DC050000}"/>
    <cellStyle name="40% - Accent6 4 2 2 6 2" xfId="7449" xr:uid="{3607C99B-C99E-4144-A19B-5CB0170A8256}"/>
    <cellStyle name="40% - Accent6 4 2 2 7" xfId="4448" xr:uid="{B4BAE1C3-146D-4F7F-A9C8-559D4C4DD103}"/>
    <cellStyle name="40% - Accent6 4 2 3" xfId="898" xr:uid="{00000000-0005-0000-0000-0000DD050000}"/>
    <cellStyle name="40% - Accent6 4 2 3 2" xfId="3243" xr:uid="{00000000-0005-0000-0000-0000DE050000}"/>
    <cellStyle name="40% - Accent6 4 2 3 2 2" xfId="6973" xr:uid="{353848BD-4E97-4FB9-B1D9-AD4F5F48224A}"/>
    <cellStyle name="40% - Accent6 4 2 3 3" xfId="2318" xr:uid="{00000000-0005-0000-0000-0000DF050000}"/>
    <cellStyle name="40% - Accent6 4 2 3 3 2" xfId="6057" xr:uid="{2275141F-3F2C-44AD-B546-28C7958BB1C2}"/>
    <cellStyle name="40% - Accent6 4 2 3 4" xfId="1625" xr:uid="{00000000-0005-0000-0000-0000E0050000}"/>
    <cellStyle name="40% - Accent6 4 2 3 4 2" xfId="5372" xr:uid="{01E5D1B3-96E3-43FF-8A23-8B9058FD9EF1}"/>
    <cellStyle name="40% - Accent6 4 2 3 5" xfId="3982" xr:uid="{00000000-0005-0000-0000-0000E1050000}"/>
    <cellStyle name="40% - Accent6 4 2 3 5 2" xfId="7680" xr:uid="{4517DF9C-1E0C-4715-AFF8-E82786689CD3}"/>
    <cellStyle name="40% - Accent6 4 2 3 6" xfId="4679" xr:uid="{FA1516A1-E48A-4396-B4B1-B9B1FF672861}"/>
    <cellStyle name="40% - Accent6 4 2 4" xfId="2774" xr:uid="{00000000-0005-0000-0000-0000E2050000}"/>
    <cellStyle name="40% - Accent6 4 2 4 2" xfId="6511" xr:uid="{EB640551-55AD-4196-8218-47D3AE8214AA}"/>
    <cellStyle name="40% - Accent6 4 2 5" xfId="1860" xr:uid="{00000000-0005-0000-0000-0000E3050000}"/>
    <cellStyle name="40% - Accent6 4 2 5 2" xfId="5603" xr:uid="{45C19E14-3693-423B-8C88-7A2BF93950C8}"/>
    <cellStyle name="40% - Accent6 4 2 6" xfId="1159" xr:uid="{00000000-0005-0000-0000-0000E4050000}"/>
    <cellStyle name="40% - Accent6 4 2 6 2" xfId="4910" xr:uid="{C9BD236E-5170-4FC2-AD2C-955FAC60F483}"/>
    <cellStyle name="40% - Accent6 4 2 7" xfId="3520" xr:uid="{00000000-0005-0000-0000-0000E5050000}"/>
    <cellStyle name="40% - Accent6 4 2 7 2" xfId="7218" xr:uid="{DDAD30DF-9032-40F5-B242-3F2CCEB1A9EE}"/>
    <cellStyle name="40% - Accent6 4 2 8" xfId="4217" xr:uid="{6352367A-9337-4C6B-9CEA-7E2FF6A48A56}"/>
    <cellStyle name="40% - Accent6 4 3" xfId="654" xr:uid="{00000000-0005-0000-0000-0000E6050000}"/>
    <cellStyle name="40% - Accent6 4 3 2" xfId="2545" xr:uid="{00000000-0005-0000-0000-0000E7050000}"/>
    <cellStyle name="40% - Accent6 4 3 2 2" xfId="6283" xr:uid="{539B891D-0D0A-4C4F-B2D6-FF591EFEE31E}"/>
    <cellStyle name="40% - Accent6 4 3 3" xfId="3008" xr:uid="{00000000-0005-0000-0000-0000E8050000}"/>
    <cellStyle name="40% - Accent6 4 3 3 2" xfId="6741" xr:uid="{BA5E5852-DAD3-429C-BFC1-70BCD15E9845}"/>
    <cellStyle name="40% - Accent6 4 3 4" xfId="2089" xr:uid="{00000000-0005-0000-0000-0000E9050000}"/>
    <cellStyle name="40% - Accent6 4 3 4 2" xfId="5829" xr:uid="{FEA1E4FB-8A92-4D83-8B06-0E5B6EB9CA70}"/>
    <cellStyle name="40% - Accent6 4 3 5" xfId="1392" xr:uid="{00000000-0005-0000-0000-0000EA050000}"/>
    <cellStyle name="40% - Accent6 4 3 5 2" xfId="5140" xr:uid="{264BC5D0-5420-4979-9468-6582935D9BB8}"/>
    <cellStyle name="40% - Accent6 4 3 6" xfId="3750" xr:uid="{00000000-0005-0000-0000-0000EB050000}"/>
    <cellStyle name="40% - Accent6 4 3 6 2" xfId="7448" xr:uid="{996DBF7D-0773-4AC3-BB62-6B605D0BA0F1}"/>
    <cellStyle name="40% - Accent6 4 3 7" xfId="4447" xr:uid="{3EE5E0CA-656E-4CB4-920E-91B3D1CA66D6}"/>
    <cellStyle name="40% - Accent6 4 4" xfId="897" xr:uid="{00000000-0005-0000-0000-0000EC050000}"/>
    <cellStyle name="40% - Accent6 4 4 2" xfId="3242" xr:uid="{00000000-0005-0000-0000-0000ED050000}"/>
    <cellStyle name="40% - Accent6 4 4 2 2" xfId="6972" xr:uid="{55555E91-874E-4FBC-92AA-65DBBFFC69DA}"/>
    <cellStyle name="40% - Accent6 4 4 3" xfId="2317" xr:uid="{00000000-0005-0000-0000-0000EE050000}"/>
    <cellStyle name="40% - Accent6 4 4 3 2" xfId="6056" xr:uid="{194A030C-D7D7-4499-A890-E50A2DCB7C63}"/>
    <cellStyle name="40% - Accent6 4 4 4" xfId="1624" xr:uid="{00000000-0005-0000-0000-0000EF050000}"/>
    <cellStyle name="40% - Accent6 4 4 4 2" xfId="5371" xr:uid="{FBD66F6F-5F23-46A1-8D19-12382A37790F}"/>
    <cellStyle name="40% - Accent6 4 4 5" xfId="3981" xr:uid="{00000000-0005-0000-0000-0000F0050000}"/>
    <cellStyle name="40% - Accent6 4 4 5 2" xfId="7679" xr:uid="{4526489E-2A8A-4561-ABEA-F53409D73DC9}"/>
    <cellStyle name="40% - Accent6 4 4 6" xfId="4678" xr:uid="{46450E62-3D99-4D5B-85C5-39F1FFD62F5A}"/>
    <cellStyle name="40% - Accent6 4 5" xfId="2773" xr:uid="{00000000-0005-0000-0000-0000F1050000}"/>
    <cellStyle name="40% - Accent6 4 5 2" xfId="6510" xr:uid="{7084C572-DD57-43E0-814F-BDCBF5FE6C0C}"/>
    <cellStyle name="40% - Accent6 4 6" xfId="1859" xr:uid="{00000000-0005-0000-0000-0000F2050000}"/>
    <cellStyle name="40% - Accent6 4 6 2" xfId="5602" xr:uid="{70B5D8DB-E6FF-498F-8CD5-0C813A1E46E4}"/>
    <cellStyle name="40% - Accent6 4 7" xfId="1158" xr:uid="{00000000-0005-0000-0000-0000F3050000}"/>
    <cellStyle name="40% - Accent6 4 7 2" xfId="4909" xr:uid="{9288E826-FEA5-4112-84A5-1AC235727BC5}"/>
    <cellStyle name="40% - Accent6 4 8" xfId="3519" xr:uid="{00000000-0005-0000-0000-0000F4050000}"/>
    <cellStyle name="40% - Accent6 4 8 2" xfId="7217" xr:uid="{8A3210E3-F5C8-420A-AD40-A6D34350264E}"/>
    <cellStyle name="40% - Accent6 4 9" xfId="4216" xr:uid="{1A375306-2861-4BD0-906E-B1E04EF57D01}"/>
    <cellStyle name="40% - Accent6 5" xfId="538" xr:uid="{00000000-0005-0000-0000-0000F5050000}"/>
    <cellStyle name="5x indented GHG Textfiels" xfId="232" xr:uid="{00000000-0005-0000-0000-0000F6050000}"/>
    <cellStyle name="5x indented GHG Textfiels 2" xfId="804" xr:uid="{00000000-0005-0000-0000-0000F7050000}"/>
    <cellStyle name="5x indented GHG Textfiels 2 2" xfId="3149" xr:uid="{00000000-0005-0000-0000-0000F8050000}"/>
    <cellStyle name="60% - Accent1 2" xfId="39" xr:uid="{00000000-0005-0000-0000-0000F9050000}"/>
    <cellStyle name="60% - Accent1 3" xfId="38" xr:uid="{00000000-0005-0000-0000-0000FA050000}"/>
    <cellStyle name="60% - Accent2 2" xfId="41" xr:uid="{00000000-0005-0000-0000-0000FB050000}"/>
    <cellStyle name="60% - Accent2 3" xfId="40" xr:uid="{00000000-0005-0000-0000-0000FC050000}"/>
    <cellStyle name="60% - Accent3 2" xfId="43" xr:uid="{00000000-0005-0000-0000-0000FD050000}"/>
    <cellStyle name="60% - Accent3 3" xfId="42" xr:uid="{00000000-0005-0000-0000-0000FE050000}"/>
    <cellStyle name="60% - Accent4 2" xfId="45" xr:uid="{00000000-0005-0000-0000-0000FF050000}"/>
    <cellStyle name="60% - Accent4 3" xfId="44" xr:uid="{00000000-0005-0000-0000-000000060000}"/>
    <cellStyle name="60% - Accent5 2" xfId="47" xr:uid="{00000000-0005-0000-0000-000001060000}"/>
    <cellStyle name="60% - Accent5 3" xfId="46" xr:uid="{00000000-0005-0000-0000-000002060000}"/>
    <cellStyle name="60% - Accent6 2" xfId="49" xr:uid="{00000000-0005-0000-0000-000003060000}"/>
    <cellStyle name="60% - Accent6 3" xfId="48" xr:uid="{00000000-0005-0000-0000-000004060000}"/>
    <cellStyle name="60% - Accent6 4" xfId="537" xr:uid="{00000000-0005-0000-0000-000005060000}"/>
    <cellStyle name="Accent1 2" xfId="51" xr:uid="{00000000-0005-0000-0000-000006060000}"/>
    <cellStyle name="Accent1 3" xfId="50" xr:uid="{00000000-0005-0000-0000-000007060000}"/>
    <cellStyle name="Accent2 2" xfId="53" xr:uid="{00000000-0005-0000-0000-000008060000}"/>
    <cellStyle name="Accent2 3" xfId="52" xr:uid="{00000000-0005-0000-0000-000009060000}"/>
    <cellStyle name="Accent3 2" xfId="55" xr:uid="{00000000-0005-0000-0000-00000A060000}"/>
    <cellStyle name="Accent3 3" xfId="54" xr:uid="{00000000-0005-0000-0000-00000B060000}"/>
    <cellStyle name="Accent4 2" xfId="57" xr:uid="{00000000-0005-0000-0000-00000C060000}"/>
    <cellStyle name="Accent4 3" xfId="56" xr:uid="{00000000-0005-0000-0000-00000D060000}"/>
    <cellStyle name="Accent5 2" xfId="59" xr:uid="{00000000-0005-0000-0000-00000E060000}"/>
    <cellStyle name="Accent5 3" xfId="58" xr:uid="{00000000-0005-0000-0000-00000F060000}"/>
    <cellStyle name="Accent6 2" xfId="61" xr:uid="{00000000-0005-0000-0000-000010060000}"/>
    <cellStyle name="Accent6 3" xfId="60" xr:uid="{00000000-0005-0000-0000-000011060000}"/>
    <cellStyle name="Bad" xfId="8" builtinId="27" customBuiltin="1"/>
    <cellStyle name="Bold GHG Numbers (0.00)" xfId="233" xr:uid="{00000000-0005-0000-0000-000013060000}"/>
    <cellStyle name="Calculation 2" xfId="63" xr:uid="{00000000-0005-0000-0000-000014060000}"/>
    <cellStyle name="Calculation 3" xfId="62" xr:uid="{00000000-0005-0000-0000-000015060000}"/>
    <cellStyle name="Check Cell" xfId="12" builtinId="23" customBuiltin="1"/>
    <cellStyle name="clsAltData" xfId="64" xr:uid="{00000000-0005-0000-0000-000017060000}"/>
    <cellStyle name="clsAltData 2" xfId="1038" xr:uid="{00000000-0005-0000-0000-000018060000}"/>
    <cellStyle name="clsAltData 2 2" xfId="3381" xr:uid="{00000000-0005-0000-0000-000019060000}"/>
    <cellStyle name="clsAltMRVData" xfId="65" xr:uid="{00000000-0005-0000-0000-00001A060000}"/>
    <cellStyle name="clsAltMRVData 2" xfId="910" xr:uid="{00000000-0005-0000-0000-00001B060000}"/>
    <cellStyle name="clsAltMRVData 2 2" xfId="3255" xr:uid="{00000000-0005-0000-0000-00001C060000}"/>
    <cellStyle name="clsAltRowHeader" xfId="66" xr:uid="{00000000-0005-0000-0000-00001D060000}"/>
    <cellStyle name="clsAltRowHeader 2" xfId="909" xr:uid="{00000000-0005-0000-0000-00001E060000}"/>
    <cellStyle name="clsAltRowHeader 2 2" xfId="3254" xr:uid="{00000000-0005-0000-0000-00001F060000}"/>
    <cellStyle name="clsBlank" xfId="67" xr:uid="{00000000-0005-0000-0000-000020060000}"/>
    <cellStyle name="clsColumnHeader" xfId="68" xr:uid="{00000000-0005-0000-0000-000021060000}"/>
    <cellStyle name="clsColumnHeader 2" xfId="1020" xr:uid="{00000000-0005-0000-0000-000022060000}"/>
    <cellStyle name="clsColumnHeader 2 2" xfId="3364" xr:uid="{00000000-0005-0000-0000-000023060000}"/>
    <cellStyle name="clsColumnHeader1" xfId="69" xr:uid="{00000000-0005-0000-0000-000024060000}"/>
    <cellStyle name="clsColumnHeader1 2" xfId="907" xr:uid="{00000000-0005-0000-0000-000025060000}"/>
    <cellStyle name="clsColumnHeader1 2 2" xfId="3252" xr:uid="{00000000-0005-0000-0000-000026060000}"/>
    <cellStyle name="clsColumnHeader2" xfId="70" xr:uid="{00000000-0005-0000-0000-000027060000}"/>
    <cellStyle name="clsColumnHeader2 2" xfId="904" xr:uid="{00000000-0005-0000-0000-000028060000}"/>
    <cellStyle name="clsColumnHeader2 2 2" xfId="3249" xr:uid="{00000000-0005-0000-0000-000029060000}"/>
    <cellStyle name="clsData" xfId="71" xr:uid="{00000000-0005-0000-0000-00002A060000}"/>
    <cellStyle name="clsData 2" xfId="1039" xr:uid="{00000000-0005-0000-0000-00002B060000}"/>
    <cellStyle name="clsData 2 2" xfId="3382" xr:uid="{00000000-0005-0000-0000-00002C060000}"/>
    <cellStyle name="clsDefault" xfId="72" xr:uid="{00000000-0005-0000-0000-00002D060000}"/>
    <cellStyle name="clsIndexTableData" xfId="73" xr:uid="{00000000-0005-0000-0000-00002E060000}"/>
    <cellStyle name="clsIndexTableHdr" xfId="74" xr:uid="{00000000-0005-0000-0000-00002F060000}"/>
    <cellStyle name="clsIndexTableTitle" xfId="75" xr:uid="{00000000-0005-0000-0000-000030060000}"/>
    <cellStyle name="clsIndexTableTitle 2" xfId="805" xr:uid="{00000000-0005-0000-0000-000031060000}"/>
    <cellStyle name="clsIndexTableTitle 2 2" xfId="3150" xr:uid="{00000000-0005-0000-0000-000032060000}"/>
    <cellStyle name="clsMRVData" xfId="76" xr:uid="{00000000-0005-0000-0000-000033060000}"/>
    <cellStyle name="clsMRVData 2" xfId="1021" xr:uid="{00000000-0005-0000-0000-000034060000}"/>
    <cellStyle name="clsMRVData 2 2" xfId="3365" xr:uid="{00000000-0005-0000-0000-000035060000}"/>
    <cellStyle name="clsMRVRow" xfId="77" xr:uid="{00000000-0005-0000-0000-000036060000}"/>
    <cellStyle name="clsMRVRow 2" xfId="1029" xr:uid="{00000000-0005-0000-0000-000037060000}"/>
    <cellStyle name="clsMRVRow 2 2" xfId="3373" xr:uid="{00000000-0005-0000-0000-000038060000}"/>
    <cellStyle name="clsReportFooter" xfId="78" xr:uid="{00000000-0005-0000-0000-000039060000}"/>
    <cellStyle name="clsReportFooter 2" xfId="1023" xr:uid="{00000000-0005-0000-0000-00003A060000}"/>
    <cellStyle name="clsReportFooter 2 2" xfId="3367" xr:uid="{00000000-0005-0000-0000-00003B060000}"/>
    <cellStyle name="clsReportHeader" xfId="79" xr:uid="{00000000-0005-0000-0000-00003C060000}"/>
    <cellStyle name="clsReportHeader 2" xfId="902" xr:uid="{00000000-0005-0000-0000-00003D060000}"/>
    <cellStyle name="clsReportHeader 2 2" xfId="3247" xr:uid="{00000000-0005-0000-0000-00003E060000}"/>
    <cellStyle name="clsRowHeader" xfId="80" xr:uid="{00000000-0005-0000-0000-00003F060000}"/>
    <cellStyle name="clsRowHeader 2" xfId="1019" xr:uid="{00000000-0005-0000-0000-000040060000}"/>
    <cellStyle name="clsRowHeader 2 2" xfId="3363" xr:uid="{00000000-0005-0000-0000-000041060000}"/>
    <cellStyle name="clsRptComment" xfId="81" xr:uid="{00000000-0005-0000-0000-000042060000}"/>
    <cellStyle name="clsRptComment 2" xfId="901" xr:uid="{00000000-0005-0000-0000-000043060000}"/>
    <cellStyle name="clsRptComment 2 2" xfId="3246" xr:uid="{00000000-0005-0000-0000-000044060000}"/>
    <cellStyle name="clsScale" xfId="82" xr:uid="{00000000-0005-0000-0000-000045060000}"/>
    <cellStyle name="clsScale 2" xfId="1040" xr:uid="{00000000-0005-0000-0000-000046060000}"/>
    <cellStyle name="clsScale 2 2" xfId="3383" xr:uid="{00000000-0005-0000-0000-000047060000}"/>
    <cellStyle name="clsSection" xfId="83" xr:uid="{00000000-0005-0000-0000-000048060000}"/>
    <cellStyle name="clsSection 2" xfId="1024" xr:uid="{00000000-0005-0000-0000-000049060000}"/>
    <cellStyle name="clsSection 2 2" xfId="3368" xr:uid="{00000000-0005-0000-0000-00004A060000}"/>
    <cellStyle name="Comma" xfId="1" builtinId="3"/>
    <cellStyle name="Comma  - Style1" xfId="234" xr:uid="{00000000-0005-0000-0000-00004C060000}"/>
    <cellStyle name="Comma  - Style1 2" xfId="235" xr:uid="{00000000-0005-0000-0000-00004D060000}"/>
    <cellStyle name="Comma  - Style2" xfId="236" xr:uid="{00000000-0005-0000-0000-00004E060000}"/>
    <cellStyle name="Comma  - Style2 2" xfId="237" xr:uid="{00000000-0005-0000-0000-00004F060000}"/>
    <cellStyle name="Comma  - Style3" xfId="238" xr:uid="{00000000-0005-0000-0000-000050060000}"/>
    <cellStyle name="Comma  - Style3 2" xfId="239" xr:uid="{00000000-0005-0000-0000-000051060000}"/>
    <cellStyle name="Comma 10" xfId="240" xr:uid="{00000000-0005-0000-0000-000052060000}"/>
    <cellStyle name="Comma 10 2" xfId="1043" xr:uid="{00000000-0005-0000-0000-000053060000}"/>
    <cellStyle name="Comma 11" xfId="241" xr:uid="{00000000-0005-0000-0000-000054060000}"/>
    <cellStyle name="Comma 12" xfId="242" xr:uid="{00000000-0005-0000-0000-000055060000}"/>
    <cellStyle name="Comma 13" xfId="243" xr:uid="{00000000-0005-0000-0000-000056060000}"/>
    <cellStyle name="Comma 14" xfId="244" xr:uid="{00000000-0005-0000-0000-000057060000}"/>
    <cellStyle name="Comma 15" xfId="245" xr:uid="{00000000-0005-0000-0000-000058060000}"/>
    <cellStyle name="Comma 16" xfId="246" xr:uid="{00000000-0005-0000-0000-000059060000}"/>
    <cellStyle name="Comma 17" xfId="247" xr:uid="{00000000-0005-0000-0000-00005A060000}"/>
    <cellStyle name="Comma 18" xfId="248" xr:uid="{00000000-0005-0000-0000-00005B060000}"/>
    <cellStyle name="Comma 19" xfId="249" xr:uid="{00000000-0005-0000-0000-00005C060000}"/>
    <cellStyle name="Comma 2" xfId="84" xr:uid="{00000000-0005-0000-0000-00005D060000}"/>
    <cellStyle name="Comma 2 2" xfId="85" xr:uid="{00000000-0005-0000-0000-00005E060000}"/>
    <cellStyle name="Comma 2 2 2" xfId="250" xr:uid="{00000000-0005-0000-0000-00005F060000}"/>
    <cellStyle name="Comma 2 2 3" xfId="251" xr:uid="{00000000-0005-0000-0000-000060060000}"/>
    <cellStyle name="Comma 2 2 4" xfId="252" xr:uid="{00000000-0005-0000-0000-000061060000}"/>
    <cellStyle name="Comma 2 3" xfId="86" xr:uid="{00000000-0005-0000-0000-000062060000}"/>
    <cellStyle name="Comma 2 3 2" xfId="253" xr:uid="{00000000-0005-0000-0000-000063060000}"/>
    <cellStyle name="Comma 2 4" xfId="254" xr:uid="{00000000-0005-0000-0000-000064060000}"/>
    <cellStyle name="Comma 2 5" xfId="535" xr:uid="{00000000-0005-0000-0000-000065060000}"/>
    <cellStyle name="Comma 2 5 2" xfId="777" xr:uid="{00000000-0005-0000-0000-000066060000}"/>
    <cellStyle name="Comma 2 5 2 2" xfId="3124" xr:uid="{00000000-0005-0000-0000-000067060000}"/>
    <cellStyle name="Comma 2 5 2 2 2" xfId="6857" xr:uid="{83F13B29-DCD8-4D00-80B9-51D136F707C7}"/>
    <cellStyle name="Comma 2 5 2 3" xfId="1508" xr:uid="{00000000-0005-0000-0000-000068060000}"/>
    <cellStyle name="Comma 2 5 2 3 2" xfId="5256" xr:uid="{DAE196CD-65AB-4239-B019-0C53033DD430}"/>
    <cellStyle name="Comma 2 5 2 4" xfId="3866" xr:uid="{00000000-0005-0000-0000-000069060000}"/>
    <cellStyle name="Comma 2 5 2 4 2" xfId="7564" xr:uid="{5F01FB33-46C9-4265-8556-42AA3CC01413}"/>
    <cellStyle name="Comma 2 5 2 5" xfId="4563" xr:uid="{0073426B-CB7E-45E9-990A-6455A03A048E}"/>
    <cellStyle name="Comma 2 5 3" xfId="1027" xr:uid="{00000000-0005-0000-0000-00006A060000}"/>
    <cellStyle name="Comma 2 5 3 2" xfId="3371" xr:uid="{00000000-0005-0000-0000-00006B060000}"/>
    <cellStyle name="Comma 2 5 3 2 2" xfId="7088" xr:uid="{C7674565-78A5-423A-9374-17C4954B56CA}"/>
    <cellStyle name="Comma 2 5 3 3" xfId="1740" xr:uid="{00000000-0005-0000-0000-00006C060000}"/>
    <cellStyle name="Comma 2 5 3 3 2" xfId="5487" xr:uid="{8146658C-7B1E-4869-AC12-88B8D6D48FD0}"/>
    <cellStyle name="Comma 2 5 3 4" xfId="4097" xr:uid="{00000000-0005-0000-0000-00006D060000}"/>
    <cellStyle name="Comma 2 5 3 4 2" xfId="7795" xr:uid="{67F86A5A-DE97-424C-BBA4-E02FA0C96A90}"/>
    <cellStyle name="Comma 2 5 3 5" xfId="4794" xr:uid="{B1E5DA25-BC38-45BA-BE03-FC971D1344F5}"/>
    <cellStyle name="Comma 2 5 4" xfId="2893" xr:uid="{00000000-0005-0000-0000-00006E060000}"/>
    <cellStyle name="Comma 2 5 4 2" xfId="6626" xr:uid="{D45C7899-9190-4CC2-998D-7B87F495953E}"/>
    <cellStyle name="Comma 2 5 5" xfId="1277" xr:uid="{00000000-0005-0000-0000-00006F060000}"/>
    <cellStyle name="Comma 2 5 5 2" xfId="5025" xr:uid="{5EEA88F7-E125-49E0-9678-FD2F1EA1EE4F}"/>
    <cellStyle name="Comma 2 5 6" xfId="3635" xr:uid="{00000000-0005-0000-0000-000070060000}"/>
    <cellStyle name="Comma 2 5 6 2" xfId="7333" xr:uid="{887826A9-F686-4FDD-ABF4-F6B7D1EED472}"/>
    <cellStyle name="Comma 2 5 7" xfId="4332" xr:uid="{2D5E7E0F-8398-49EC-953D-7F8D68FEC88D}"/>
    <cellStyle name="Comma 20" xfId="255" xr:uid="{00000000-0005-0000-0000-000071060000}"/>
    <cellStyle name="Comma 21" xfId="256" xr:uid="{00000000-0005-0000-0000-000072060000}"/>
    <cellStyle name="Comma 22" xfId="257" xr:uid="{00000000-0005-0000-0000-000073060000}"/>
    <cellStyle name="Comma 23" xfId="258" xr:uid="{00000000-0005-0000-0000-000074060000}"/>
    <cellStyle name="Comma 24" xfId="259" xr:uid="{00000000-0005-0000-0000-000075060000}"/>
    <cellStyle name="Comma 25" xfId="260" xr:uid="{00000000-0005-0000-0000-000076060000}"/>
    <cellStyle name="Comma 26" xfId="261" xr:uid="{00000000-0005-0000-0000-000077060000}"/>
    <cellStyle name="Comma 27" xfId="262" xr:uid="{00000000-0005-0000-0000-000078060000}"/>
    <cellStyle name="Comma 28" xfId="263" xr:uid="{00000000-0005-0000-0000-000079060000}"/>
    <cellStyle name="Comma 29" xfId="264" xr:uid="{00000000-0005-0000-0000-00007A060000}"/>
    <cellStyle name="Comma 3" xfId="87" xr:uid="{00000000-0005-0000-0000-00007B060000}"/>
    <cellStyle name="Comma 3 2" xfId="265" xr:uid="{00000000-0005-0000-0000-00007C060000}"/>
    <cellStyle name="Comma 3 2 2" xfId="266" xr:uid="{00000000-0005-0000-0000-00007D060000}"/>
    <cellStyle name="Comma 3 2 2 2" xfId="657" xr:uid="{00000000-0005-0000-0000-00007E060000}"/>
    <cellStyle name="Comma 3 2 2 2 2" xfId="2548" xr:uid="{00000000-0005-0000-0000-00007F060000}"/>
    <cellStyle name="Comma 3 2 2 2 2 2" xfId="6286" xr:uid="{8E6DEC5A-DD4A-40EA-8432-387BBA282913}"/>
    <cellStyle name="Comma 3 2 2 2 3" xfId="3011" xr:uid="{00000000-0005-0000-0000-000080060000}"/>
    <cellStyle name="Comma 3 2 2 2 3 2" xfId="6744" xr:uid="{271C7392-7035-4B8F-816B-2EDD9DF368FE}"/>
    <cellStyle name="Comma 3 2 2 2 4" xfId="2092" xr:uid="{00000000-0005-0000-0000-000081060000}"/>
    <cellStyle name="Comma 3 2 2 2 4 2" xfId="5832" xr:uid="{D6C3431A-6978-430F-8D8B-BC8ED3FBDF5B}"/>
    <cellStyle name="Comma 3 2 2 2 5" xfId="1395" xr:uid="{00000000-0005-0000-0000-000082060000}"/>
    <cellStyle name="Comma 3 2 2 2 5 2" xfId="5143" xr:uid="{861051D9-5EED-4798-AA3C-0DFD56A70593}"/>
    <cellStyle name="Comma 3 2 2 2 6" xfId="3753" xr:uid="{00000000-0005-0000-0000-000083060000}"/>
    <cellStyle name="Comma 3 2 2 2 6 2" xfId="7451" xr:uid="{CC4201F3-4148-42D9-AEC4-8F6FD10EA9CF}"/>
    <cellStyle name="Comma 3 2 2 2 7" xfId="4450" xr:uid="{1C674CB3-5A58-44F4-AE5F-D29324049115}"/>
    <cellStyle name="Comma 3 2 2 3" xfId="900" xr:uid="{00000000-0005-0000-0000-000084060000}"/>
    <cellStyle name="Comma 3 2 2 3 2" xfId="3245" xr:uid="{00000000-0005-0000-0000-000085060000}"/>
    <cellStyle name="Comma 3 2 2 3 2 2" xfId="6975" xr:uid="{24F600B0-0BFF-4B87-9928-5C316FAFFC82}"/>
    <cellStyle name="Comma 3 2 2 3 3" xfId="2320" xr:uid="{00000000-0005-0000-0000-000086060000}"/>
    <cellStyle name="Comma 3 2 2 3 3 2" xfId="6059" xr:uid="{492476F4-14CE-4B09-9F35-883D483003FD}"/>
    <cellStyle name="Comma 3 2 2 3 4" xfId="1627" xr:uid="{00000000-0005-0000-0000-000087060000}"/>
    <cellStyle name="Comma 3 2 2 3 4 2" xfId="5374" xr:uid="{2F312CE7-7B5E-4383-B508-729251F6D8AD}"/>
    <cellStyle name="Comma 3 2 2 3 5" xfId="3984" xr:uid="{00000000-0005-0000-0000-000088060000}"/>
    <cellStyle name="Comma 3 2 2 3 5 2" xfId="7682" xr:uid="{061837FC-B78F-4A7F-944F-6A9F9B960E94}"/>
    <cellStyle name="Comma 3 2 2 3 6" xfId="4681" xr:uid="{B90F3891-3AC2-4234-8AD1-13103EDABD4F}"/>
    <cellStyle name="Comma 3 2 2 4" xfId="2776" xr:uid="{00000000-0005-0000-0000-000089060000}"/>
    <cellStyle name="Comma 3 2 2 4 2" xfId="6513" xr:uid="{2104CAB2-8FFC-4146-8895-9FFAF1BE2A79}"/>
    <cellStyle name="Comma 3 2 2 5" xfId="1862" xr:uid="{00000000-0005-0000-0000-00008A060000}"/>
    <cellStyle name="Comma 3 2 2 5 2" xfId="5605" xr:uid="{7D41F64C-BBF8-4840-B3EA-B36DECD88E7A}"/>
    <cellStyle name="Comma 3 2 2 6" xfId="1161" xr:uid="{00000000-0005-0000-0000-00008B060000}"/>
    <cellStyle name="Comma 3 2 2 6 2" xfId="4912" xr:uid="{B422AF90-0968-40A8-BFB0-51A6CF19F485}"/>
    <cellStyle name="Comma 3 2 2 7" xfId="3522" xr:uid="{00000000-0005-0000-0000-00008C060000}"/>
    <cellStyle name="Comma 3 2 2 7 2" xfId="7220" xr:uid="{10CC893A-0B25-407B-AEE1-CD2D86F6D035}"/>
    <cellStyle name="Comma 3 2 2 8" xfId="4219" xr:uid="{F5668155-9EAC-4195-A91B-EC3BA2894330}"/>
    <cellStyle name="Comma 3 2 3" xfId="656" xr:uid="{00000000-0005-0000-0000-00008D060000}"/>
    <cellStyle name="Comma 3 2 3 2" xfId="2547" xr:uid="{00000000-0005-0000-0000-00008E060000}"/>
    <cellStyle name="Comma 3 2 3 2 2" xfId="6285" xr:uid="{E155F9AB-4351-44E5-AD58-90FA8D60017A}"/>
    <cellStyle name="Comma 3 2 3 3" xfId="3010" xr:uid="{00000000-0005-0000-0000-00008F060000}"/>
    <cellStyle name="Comma 3 2 3 3 2" xfId="6743" xr:uid="{21B99DE5-8F75-4662-B0CD-D89A884B7C7E}"/>
    <cellStyle name="Comma 3 2 3 4" xfId="2091" xr:uid="{00000000-0005-0000-0000-000090060000}"/>
    <cellStyle name="Comma 3 2 3 4 2" xfId="5831" xr:uid="{EF4CC3CE-35AD-4810-A41E-25C363802E0E}"/>
    <cellStyle name="Comma 3 2 3 5" xfId="1394" xr:uid="{00000000-0005-0000-0000-000091060000}"/>
    <cellStyle name="Comma 3 2 3 5 2" xfId="5142" xr:uid="{1E31C6E7-4D36-4E2C-B16B-8910837FAA42}"/>
    <cellStyle name="Comma 3 2 3 6" xfId="3752" xr:uid="{00000000-0005-0000-0000-000092060000}"/>
    <cellStyle name="Comma 3 2 3 6 2" xfId="7450" xr:uid="{9076DC0E-D136-47FD-ADFB-D53C1BEC3776}"/>
    <cellStyle name="Comma 3 2 3 7" xfId="4449" xr:uid="{BBE6181C-E351-4473-9540-D5105F0E32AD}"/>
    <cellStyle name="Comma 3 2 4" xfId="899" xr:uid="{00000000-0005-0000-0000-000093060000}"/>
    <cellStyle name="Comma 3 2 4 2" xfId="3244" xr:uid="{00000000-0005-0000-0000-000094060000}"/>
    <cellStyle name="Comma 3 2 4 2 2" xfId="6974" xr:uid="{C91C6CD5-F31F-4DCC-90C7-EA6DF34F71D0}"/>
    <cellStyle name="Comma 3 2 4 3" xfId="2319" xr:uid="{00000000-0005-0000-0000-000095060000}"/>
    <cellStyle name="Comma 3 2 4 3 2" xfId="6058" xr:uid="{D779047B-A150-4402-BE44-BA08D9826A4B}"/>
    <cellStyle name="Comma 3 2 4 4" xfId="1626" xr:uid="{00000000-0005-0000-0000-000096060000}"/>
    <cellStyle name="Comma 3 2 4 4 2" xfId="5373" xr:uid="{72D8F8C0-B589-4B52-8D36-71F5927E4AD7}"/>
    <cellStyle name="Comma 3 2 4 5" xfId="3983" xr:uid="{00000000-0005-0000-0000-000097060000}"/>
    <cellStyle name="Comma 3 2 4 5 2" xfId="7681" xr:uid="{0E892B71-AF53-4E1F-BE4A-7A885F3A5408}"/>
    <cellStyle name="Comma 3 2 4 6" xfId="4680" xr:uid="{3F13498B-A4DB-4472-9232-0A0335C00E33}"/>
    <cellStyle name="Comma 3 2 5" xfId="2775" xr:uid="{00000000-0005-0000-0000-000098060000}"/>
    <cellStyle name="Comma 3 2 5 2" xfId="6512" xr:uid="{57559E4E-04B1-47F4-8E88-D17C21682556}"/>
    <cellStyle name="Comma 3 2 6" xfId="1861" xr:uid="{00000000-0005-0000-0000-000099060000}"/>
    <cellStyle name="Comma 3 2 6 2" xfId="5604" xr:uid="{C00AE117-2906-4712-9311-31510C98E7AD}"/>
    <cellStyle name="Comma 3 2 7" xfId="1160" xr:uid="{00000000-0005-0000-0000-00009A060000}"/>
    <cellStyle name="Comma 3 2 7 2" xfId="4911" xr:uid="{C325F5C6-3770-4D8D-BD22-ECC641713854}"/>
    <cellStyle name="Comma 3 2 8" xfId="3521" xr:uid="{00000000-0005-0000-0000-00009B060000}"/>
    <cellStyle name="Comma 3 2 8 2" xfId="7219" xr:uid="{37C04072-F65E-48E1-B0C9-E63F5FE85AA6}"/>
    <cellStyle name="Comma 3 2 9" xfId="4218" xr:uid="{DFB9C99F-517E-4F22-87A3-F1CBED44E963}"/>
    <cellStyle name="Comma 3 3" xfId="267" xr:uid="{00000000-0005-0000-0000-00009C060000}"/>
    <cellStyle name="Comma 3 4" xfId="531" xr:uid="{00000000-0005-0000-0000-00009D060000}"/>
    <cellStyle name="Comma 30" xfId="268" xr:uid="{00000000-0005-0000-0000-00009E060000}"/>
    <cellStyle name="Comma 31" xfId="269" xr:uid="{00000000-0005-0000-0000-00009F060000}"/>
    <cellStyle name="Comma 32" xfId="270" xr:uid="{00000000-0005-0000-0000-0000A0060000}"/>
    <cellStyle name="Comma 32 2" xfId="658" xr:uid="{00000000-0005-0000-0000-0000A1060000}"/>
    <cellStyle name="Comma 32 2 2" xfId="2549" xr:uid="{00000000-0005-0000-0000-0000A2060000}"/>
    <cellStyle name="Comma 32 2 2 2" xfId="6287" xr:uid="{9A3FBA78-E328-4DB0-B519-A32BDCA6B639}"/>
    <cellStyle name="Comma 32 2 3" xfId="3012" xr:uid="{00000000-0005-0000-0000-0000A3060000}"/>
    <cellStyle name="Comma 32 2 3 2" xfId="6745" xr:uid="{A85736E1-FF5F-4E29-B159-B6FD27010D9C}"/>
    <cellStyle name="Comma 32 2 4" xfId="2093" xr:uid="{00000000-0005-0000-0000-0000A4060000}"/>
    <cellStyle name="Comma 32 2 4 2" xfId="5833" xr:uid="{73194CC4-7ECD-47FA-9EF4-B67B043A5636}"/>
    <cellStyle name="Comma 32 2 5" xfId="1396" xr:uid="{00000000-0005-0000-0000-0000A5060000}"/>
    <cellStyle name="Comma 32 2 5 2" xfId="5144" xr:uid="{DFC89B18-EDAA-490D-AB34-6DBF2E52EC40}"/>
    <cellStyle name="Comma 32 2 6" xfId="3754" xr:uid="{00000000-0005-0000-0000-0000A6060000}"/>
    <cellStyle name="Comma 32 2 6 2" xfId="7452" xr:uid="{1BBCDAAA-E517-430D-A721-249F152E9256}"/>
    <cellStyle name="Comma 32 2 7" xfId="4451" xr:uid="{D29B806D-6882-4633-934F-EE4EFE2B45A9}"/>
    <cellStyle name="Comma 32 3" xfId="903" xr:uid="{00000000-0005-0000-0000-0000A7060000}"/>
    <cellStyle name="Comma 32 3 2" xfId="3248" xr:uid="{00000000-0005-0000-0000-0000A8060000}"/>
    <cellStyle name="Comma 32 3 2 2" xfId="6976" xr:uid="{7E089D67-33C5-42EF-A541-066A2AD452B1}"/>
    <cellStyle name="Comma 32 3 3" xfId="2321" xr:uid="{00000000-0005-0000-0000-0000A9060000}"/>
    <cellStyle name="Comma 32 3 3 2" xfId="6060" xr:uid="{75B9222D-F021-4C4D-AF4B-515D42603AE5}"/>
    <cellStyle name="Comma 32 3 4" xfId="1628" xr:uid="{00000000-0005-0000-0000-0000AA060000}"/>
    <cellStyle name="Comma 32 3 4 2" xfId="5375" xr:uid="{70A06853-F25D-4663-A6A0-AE919ACABB1B}"/>
    <cellStyle name="Comma 32 3 5" xfId="3985" xr:uid="{00000000-0005-0000-0000-0000AB060000}"/>
    <cellStyle name="Comma 32 3 5 2" xfId="7683" xr:uid="{C33132FE-B46A-4104-9561-D8C6264357B9}"/>
    <cellStyle name="Comma 32 3 6" xfId="4682" xr:uid="{BA4C64E0-3A2F-4366-A629-5A6567DFCDAF}"/>
    <cellStyle name="Comma 32 4" xfId="2777" xr:uid="{00000000-0005-0000-0000-0000AC060000}"/>
    <cellStyle name="Comma 32 4 2" xfId="6514" xr:uid="{8E534B68-AFE2-4DE0-9159-7FBA77479E0F}"/>
    <cellStyle name="Comma 32 5" xfId="1863" xr:uid="{00000000-0005-0000-0000-0000AD060000}"/>
    <cellStyle name="Comma 32 5 2" xfId="5606" xr:uid="{58E14FFD-F254-4E2F-A0A9-76E7E41AAA75}"/>
    <cellStyle name="Comma 32 6" xfId="1162" xr:uid="{00000000-0005-0000-0000-0000AE060000}"/>
    <cellStyle name="Comma 32 6 2" xfId="4913" xr:uid="{13F12BE6-71F6-447A-A85F-82960A8A13F3}"/>
    <cellStyle name="Comma 32 7" xfId="3523" xr:uid="{00000000-0005-0000-0000-0000AF060000}"/>
    <cellStyle name="Comma 32 7 2" xfId="7221" xr:uid="{0F1FD6D8-9B00-4D3C-B7D3-C1CCBA5A2D38}"/>
    <cellStyle name="Comma 32 8" xfId="4220" xr:uid="{15012E57-810A-4CD1-A901-F235C4A607E2}"/>
    <cellStyle name="Comma 33" xfId="525" xr:uid="{00000000-0005-0000-0000-0000B0060000}"/>
    <cellStyle name="Comma 34" xfId="540" xr:uid="{00000000-0005-0000-0000-0000B1060000}"/>
    <cellStyle name="Comma 35" xfId="3387" xr:uid="{00000000-0005-0000-0000-0000B2060000}"/>
    <cellStyle name="Comma 35 2" xfId="7091" xr:uid="{C584162C-2EA4-45AE-A150-088DE91A90EC}"/>
    <cellStyle name="Comma 36" xfId="3396" xr:uid="{00000000-0005-0000-0000-0000B3060000}"/>
    <cellStyle name="Comma 36 2" xfId="7095" xr:uid="{070B39A8-AB2E-4941-B416-A6B1C9AA7507}"/>
    <cellStyle name="Comma 37" xfId="3398" xr:uid="{00000000-0005-0000-0000-0000B4060000}"/>
    <cellStyle name="Comma 37 2" xfId="7097" xr:uid="{E797806E-C98F-4CD7-8002-ACF05A9CE7FE}"/>
    <cellStyle name="Comma 38" xfId="3400" xr:uid="{00000000-0005-0000-0000-0000B5060000}"/>
    <cellStyle name="Comma 38 2" xfId="7099" xr:uid="{99A32CA5-5807-4B65-9F8F-B90654536372}"/>
    <cellStyle name="Comma 39" xfId="3403" xr:uid="{00000000-0005-0000-0000-0000B6060000}"/>
    <cellStyle name="Comma 39 2" xfId="7102" xr:uid="{BDCFD26E-4C39-4715-A9D0-5B2F179F1D0B}"/>
    <cellStyle name="Comma 4" xfId="88" xr:uid="{00000000-0005-0000-0000-0000B7060000}"/>
    <cellStyle name="Comma 4 2" xfId="271" xr:uid="{00000000-0005-0000-0000-0000B8060000}"/>
    <cellStyle name="Comma 4 2 2" xfId="272" xr:uid="{00000000-0005-0000-0000-0000B9060000}"/>
    <cellStyle name="Comma 4 2 2 2" xfId="273" xr:uid="{00000000-0005-0000-0000-0000BA060000}"/>
    <cellStyle name="Comma 4 2 2 2 2" xfId="660" xr:uid="{00000000-0005-0000-0000-0000BB060000}"/>
    <cellStyle name="Comma 4 2 2 2 2 2" xfId="2551" xr:uid="{00000000-0005-0000-0000-0000BC060000}"/>
    <cellStyle name="Comma 4 2 2 2 2 2 2" xfId="6289" xr:uid="{4636C2E3-F18D-48FD-9678-EDC037669D0F}"/>
    <cellStyle name="Comma 4 2 2 2 2 3" xfId="3014" xr:uid="{00000000-0005-0000-0000-0000BD060000}"/>
    <cellStyle name="Comma 4 2 2 2 2 3 2" xfId="6747" xr:uid="{2D667DE0-8ED9-4822-A43E-CA5E4B65EC58}"/>
    <cellStyle name="Comma 4 2 2 2 2 4" xfId="2095" xr:uid="{00000000-0005-0000-0000-0000BE060000}"/>
    <cellStyle name="Comma 4 2 2 2 2 4 2" xfId="5835" xr:uid="{7D9DFABE-32DA-434D-BA81-196788C7C2C0}"/>
    <cellStyle name="Comma 4 2 2 2 2 5" xfId="1398" xr:uid="{00000000-0005-0000-0000-0000BF060000}"/>
    <cellStyle name="Comma 4 2 2 2 2 5 2" xfId="5146" xr:uid="{E31CF6BC-A9C2-49E9-BB7A-A3DC92AB325B}"/>
    <cellStyle name="Comma 4 2 2 2 2 6" xfId="3756" xr:uid="{00000000-0005-0000-0000-0000C0060000}"/>
    <cellStyle name="Comma 4 2 2 2 2 6 2" xfId="7454" xr:uid="{2ACA62B3-CB56-4DC2-AC39-A7BCCFEE41BB}"/>
    <cellStyle name="Comma 4 2 2 2 2 7" xfId="4453" xr:uid="{827BF3CE-100A-47C9-B83D-639922A6054E}"/>
    <cellStyle name="Comma 4 2 2 2 3" xfId="906" xr:uid="{00000000-0005-0000-0000-0000C1060000}"/>
    <cellStyle name="Comma 4 2 2 2 3 2" xfId="3251" xr:uid="{00000000-0005-0000-0000-0000C2060000}"/>
    <cellStyle name="Comma 4 2 2 2 3 2 2" xfId="6978" xr:uid="{7E5A65EC-1099-4BC8-A642-6A9B089C42CF}"/>
    <cellStyle name="Comma 4 2 2 2 3 3" xfId="2323" xr:uid="{00000000-0005-0000-0000-0000C3060000}"/>
    <cellStyle name="Comma 4 2 2 2 3 3 2" xfId="6062" xr:uid="{124048AE-5672-4AF8-BE4C-BB5D7078F9EC}"/>
    <cellStyle name="Comma 4 2 2 2 3 4" xfId="1630" xr:uid="{00000000-0005-0000-0000-0000C4060000}"/>
    <cellStyle name="Comma 4 2 2 2 3 4 2" xfId="5377" xr:uid="{BF33D89B-F903-4BAC-873C-DBE3DACD6EC5}"/>
    <cellStyle name="Comma 4 2 2 2 3 5" xfId="3987" xr:uid="{00000000-0005-0000-0000-0000C5060000}"/>
    <cellStyle name="Comma 4 2 2 2 3 5 2" xfId="7685" xr:uid="{B35D083A-F312-4FAA-9440-87D3A28ABA14}"/>
    <cellStyle name="Comma 4 2 2 2 3 6" xfId="4684" xr:uid="{66AE5A19-0ECC-4DD2-9402-E4B56AC5DFC4}"/>
    <cellStyle name="Comma 4 2 2 2 4" xfId="2779" xr:uid="{00000000-0005-0000-0000-0000C6060000}"/>
    <cellStyle name="Comma 4 2 2 2 4 2" xfId="6516" xr:uid="{67D64B4B-9917-424F-B34F-599B5DD67347}"/>
    <cellStyle name="Comma 4 2 2 2 5" xfId="1865" xr:uid="{00000000-0005-0000-0000-0000C7060000}"/>
    <cellStyle name="Comma 4 2 2 2 5 2" xfId="5608" xr:uid="{18DDAE73-1CE2-4715-9D5C-0126B06D5359}"/>
    <cellStyle name="Comma 4 2 2 2 6" xfId="1164" xr:uid="{00000000-0005-0000-0000-0000C8060000}"/>
    <cellStyle name="Comma 4 2 2 2 6 2" xfId="4915" xr:uid="{5F6808A8-5CE0-4406-A4B3-1FBBDEEA9D4D}"/>
    <cellStyle name="Comma 4 2 2 2 7" xfId="3525" xr:uid="{00000000-0005-0000-0000-0000C9060000}"/>
    <cellStyle name="Comma 4 2 2 2 7 2" xfId="7223" xr:uid="{449188AD-6241-44F3-8F45-EEF78B6ABF21}"/>
    <cellStyle name="Comma 4 2 2 2 8" xfId="4222" xr:uid="{AE28AF30-ECE7-4A91-B8F7-F0DE0E2540BC}"/>
    <cellStyle name="Comma 4 2 2 3" xfId="659" xr:uid="{00000000-0005-0000-0000-0000CA060000}"/>
    <cellStyle name="Comma 4 2 2 3 2" xfId="2550" xr:uid="{00000000-0005-0000-0000-0000CB060000}"/>
    <cellStyle name="Comma 4 2 2 3 2 2" xfId="6288" xr:uid="{CC00EA68-0B78-40D5-92B5-24E147314C92}"/>
    <cellStyle name="Comma 4 2 2 3 3" xfId="3013" xr:uid="{00000000-0005-0000-0000-0000CC060000}"/>
    <cellStyle name="Comma 4 2 2 3 3 2" xfId="6746" xr:uid="{70762906-E3B2-4CB0-B270-8812EED239EB}"/>
    <cellStyle name="Comma 4 2 2 3 4" xfId="2094" xr:uid="{00000000-0005-0000-0000-0000CD060000}"/>
    <cellStyle name="Comma 4 2 2 3 4 2" xfId="5834" xr:uid="{4F199A32-3506-441F-8886-62BA7FE87F66}"/>
    <cellStyle name="Comma 4 2 2 3 5" xfId="1397" xr:uid="{00000000-0005-0000-0000-0000CE060000}"/>
    <cellStyle name="Comma 4 2 2 3 5 2" xfId="5145" xr:uid="{26963684-D289-4FC0-B2BE-57F5007244E6}"/>
    <cellStyle name="Comma 4 2 2 3 6" xfId="3755" xr:uid="{00000000-0005-0000-0000-0000CF060000}"/>
    <cellStyle name="Comma 4 2 2 3 6 2" xfId="7453" xr:uid="{B711145B-4CD0-4CB5-B030-C977A557EE98}"/>
    <cellStyle name="Comma 4 2 2 3 7" xfId="4452" xr:uid="{D788A127-C2B2-4B95-8C65-AFB1E51E40A6}"/>
    <cellStyle name="Comma 4 2 2 4" xfId="905" xr:uid="{00000000-0005-0000-0000-0000D0060000}"/>
    <cellStyle name="Comma 4 2 2 4 2" xfId="3250" xr:uid="{00000000-0005-0000-0000-0000D1060000}"/>
    <cellStyle name="Comma 4 2 2 4 2 2" xfId="6977" xr:uid="{414B9CED-F116-461E-A386-B6F21AE70521}"/>
    <cellStyle name="Comma 4 2 2 4 3" xfId="2322" xr:uid="{00000000-0005-0000-0000-0000D2060000}"/>
    <cellStyle name="Comma 4 2 2 4 3 2" xfId="6061" xr:uid="{5577C590-C449-4982-B053-6BD242DDE6CF}"/>
    <cellStyle name="Comma 4 2 2 4 4" xfId="1629" xr:uid="{00000000-0005-0000-0000-0000D3060000}"/>
    <cellStyle name="Comma 4 2 2 4 4 2" xfId="5376" xr:uid="{D7CCCB75-4117-4910-9E10-8EE014840D04}"/>
    <cellStyle name="Comma 4 2 2 4 5" xfId="3986" xr:uid="{00000000-0005-0000-0000-0000D4060000}"/>
    <cellStyle name="Comma 4 2 2 4 5 2" xfId="7684" xr:uid="{F6C9CB12-A399-422C-A8E0-B4B14955B7EE}"/>
    <cellStyle name="Comma 4 2 2 4 6" xfId="4683" xr:uid="{EB8C09E8-60CA-4A9A-8690-7CFFEE80F80A}"/>
    <cellStyle name="Comma 4 2 2 5" xfId="2778" xr:uid="{00000000-0005-0000-0000-0000D5060000}"/>
    <cellStyle name="Comma 4 2 2 5 2" xfId="6515" xr:uid="{DC980A1B-E10A-4CE7-9ECF-281EA720F6D9}"/>
    <cellStyle name="Comma 4 2 2 6" xfId="1864" xr:uid="{00000000-0005-0000-0000-0000D6060000}"/>
    <cellStyle name="Comma 4 2 2 6 2" xfId="5607" xr:uid="{5B24DB8D-E8AB-4A5B-80BD-3E3CE9365E4F}"/>
    <cellStyle name="Comma 4 2 2 7" xfId="1163" xr:uid="{00000000-0005-0000-0000-0000D7060000}"/>
    <cellStyle name="Comma 4 2 2 7 2" xfId="4914" xr:uid="{E5F1BA57-5B36-4548-A3E8-711D75198309}"/>
    <cellStyle name="Comma 4 2 2 8" xfId="3524" xr:uid="{00000000-0005-0000-0000-0000D8060000}"/>
    <cellStyle name="Comma 4 2 2 8 2" xfId="7222" xr:uid="{86EC577F-0F5F-4F86-85F0-57A9805E69F2}"/>
    <cellStyle name="Comma 4 2 2 9" xfId="4221" xr:uid="{13A47B65-68A1-4D17-A625-6A96564934CA}"/>
    <cellStyle name="Comma 4 3" xfId="274" xr:uid="{00000000-0005-0000-0000-0000D9060000}"/>
    <cellStyle name="Comma 40" xfId="4100" xr:uid="{785911C9-228F-4706-B038-14EF58B33B14}"/>
    <cellStyle name="Comma 5" xfId="89" xr:uid="{00000000-0005-0000-0000-0000DA060000}"/>
    <cellStyle name="Comma 5 2" xfId="90" xr:uid="{00000000-0005-0000-0000-0000DB060000}"/>
    <cellStyle name="Comma 5 2 2" xfId="275" xr:uid="{00000000-0005-0000-0000-0000DC060000}"/>
    <cellStyle name="Comma 5 2 2 2" xfId="661" xr:uid="{00000000-0005-0000-0000-0000DD060000}"/>
    <cellStyle name="Comma 5 2 2 2 2" xfId="2552" xr:uid="{00000000-0005-0000-0000-0000DE060000}"/>
    <cellStyle name="Comma 5 2 2 2 2 2" xfId="6290" xr:uid="{23D3560A-3DD5-4955-BC90-2B55FAE63202}"/>
    <cellStyle name="Comma 5 2 2 2 3" xfId="3015" xr:uid="{00000000-0005-0000-0000-0000DF060000}"/>
    <cellStyle name="Comma 5 2 2 2 3 2" xfId="6748" xr:uid="{7E8EDDB1-6740-492E-9EF5-40E938CC2CFE}"/>
    <cellStyle name="Comma 5 2 2 2 4" xfId="2096" xr:uid="{00000000-0005-0000-0000-0000E0060000}"/>
    <cellStyle name="Comma 5 2 2 2 4 2" xfId="5836" xr:uid="{C5AF662D-52E6-42CF-AAFB-E62CD25ED151}"/>
    <cellStyle name="Comma 5 2 2 2 5" xfId="1399" xr:uid="{00000000-0005-0000-0000-0000E1060000}"/>
    <cellStyle name="Comma 5 2 2 2 5 2" xfId="5147" xr:uid="{6E9658F2-48B3-4AE3-A944-33DE2BC1AD2C}"/>
    <cellStyle name="Comma 5 2 2 2 6" xfId="3757" xr:uid="{00000000-0005-0000-0000-0000E2060000}"/>
    <cellStyle name="Comma 5 2 2 2 6 2" xfId="7455" xr:uid="{7867236B-D2CD-42D0-A02E-4C29C5364262}"/>
    <cellStyle name="Comma 5 2 2 2 7" xfId="4454" xr:uid="{2E83DF20-F4F0-4757-A5B2-B8A56D5AD3A1}"/>
    <cellStyle name="Comma 5 2 2 3" xfId="908" xr:uid="{00000000-0005-0000-0000-0000E3060000}"/>
    <cellStyle name="Comma 5 2 2 3 2" xfId="3253" xr:uid="{00000000-0005-0000-0000-0000E4060000}"/>
    <cellStyle name="Comma 5 2 2 3 2 2" xfId="6979" xr:uid="{0D3D460E-C866-4359-AE52-18ADC6203567}"/>
    <cellStyle name="Comma 5 2 2 3 3" xfId="2324" xr:uid="{00000000-0005-0000-0000-0000E5060000}"/>
    <cellStyle name="Comma 5 2 2 3 3 2" xfId="6063" xr:uid="{99AF4D59-4AD4-43C1-B9AB-796FFCBFE023}"/>
    <cellStyle name="Comma 5 2 2 3 4" xfId="1631" xr:uid="{00000000-0005-0000-0000-0000E6060000}"/>
    <cellStyle name="Comma 5 2 2 3 4 2" xfId="5378" xr:uid="{C3B8853C-0B19-4678-8883-DB4212D2EC5A}"/>
    <cellStyle name="Comma 5 2 2 3 5" xfId="3988" xr:uid="{00000000-0005-0000-0000-0000E7060000}"/>
    <cellStyle name="Comma 5 2 2 3 5 2" xfId="7686" xr:uid="{63F85610-450C-410B-B7AA-4106AA91DAAB}"/>
    <cellStyle name="Comma 5 2 2 3 6" xfId="4685" xr:uid="{24A3B290-15D8-4405-B5F3-10130D600A4E}"/>
    <cellStyle name="Comma 5 2 2 4" xfId="2780" xr:uid="{00000000-0005-0000-0000-0000E8060000}"/>
    <cellStyle name="Comma 5 2 2 4 2" xfId="6517" xr:uid="{549AC18F-1B39-4412-B0E5-E2B285756512}"/>
    <cellStyle name="Comma 5 2 2 5" xfId="1866" xr:uid="{00000000-0005-0000-0000-0000E9060000}"/>
    <cellStyle name="Comma 5 2 2 5 2" xfId="5609" xr:uid="{86A75D65-734D-496D-9022-F202C8FCF030}"/>
    <cellStyle name="Comma 5 2 2 6" xfId="1165" xr:uid="{00000000-0005-0000-0000-0000EA060000}"/>
    <cellStyle name="Comma 5 2 2 6 2" xfId="4916" xr:uid="{E2EB4CE6-6579-46E1-86DC-07D3D43F31C7}"/>
    <cellStyle name="Comma 5 2 2 7" xfId="3526" xr:uid="{00000000-0005-0000-0000-0000EB060000}"/>
    <cellStyle name="Comma 5 2 2 7 2" xfId="7224" xr:uid="{A84A7971-DB43-4C9F-ADE0-B44BB0EBC73D}"/>
    <cellStyle name="Comma 5 2 2 8" xfId="4223" xr:uid="{9C4C548D-7B04-4D52-888D-129F76072BAF}"/>
    <cellStyle name="Comma 5 2 3" xfId="564" xr:uid="{00000000-0005-0000-0000-0000EC060000}"/>
    <cellStyle name="Comma 5 2 3 2" xfId="2455" xr:uid="{00000000-0005-0000-0000-0000ED060000}"/>
    <cellStyle name="Comma 5 2 3 2 2" xfId="6193" xr:uid="{2857064F-0178-453F-B565-239409ECFBEB}"/>
    <cellStyle name="Comma 5 2 3 3" xfId="2918" xr:uid="{00000000-0005-0000-0000-0000EE060000}"/>
    <cellStyle name="Comma 5 2 3 3 2" xfId="6651" xr:uid="{D9C0B282-1164-4FE6-B85A-A9AD485CE422}"/>
    <cellStyle name="Comma 5 2 3 4" xfId="1999" xr:uid="{00000000-0005-0000-0000-0000EF060000}"/>
    <cellStyle name="Comma 5 2 3 4 2" xfId="5739" xr:uid="{6AC4D31A-D3E6-4EB2-9FDD-C1EADD991A30}"/>
    <cellStyle name="Comma 5 2 3 5" xfId="1302" xr:uid="{00000000-0005-0000-0000-0000F0060000}"/>
    <cellStyle name="Comma 5 2 3 5 2" xfId="5050" xr:uid="{64F34043-4F4C-43C9-BDEA-D5F57214EBAD}"/>
    <cellStyle name="Comma 5 2 3 6" xfId="3660" xr:uid="{00000000-0005-0000-0000-0000F1060000}"/>
    <cellStyle name="Comma 5 2 3 6 2" xfId="7358" xr:uid="{FFC4F77F-5C8F-4B58-BB38-6E8ED86E4BFB}"/>
    <cellStyle name="Comma 5 2 3 7" xfId="4357" xr:uid="{7AB5F621-C8BB-40F3-9AF3-99AB843B893C}"/>
    <cellStyle name="Comma 5 2 4" xfId="806" xr:uid="{00000000-0005-0000-0000-0000F2060000}"/>
    <cellStyle name="Comma 5 2 4 2" xfId="3151" xr:uid="{00000000-0005-0000-0000-0000F3060000}"/>
    <cellStyle name="Comma 5 2 4 2 2" xfId="6882" xr:uid="{E714A7F4-4931-4067-8DA5-3EF1A214C772}"/>
    <cellStyle name="Comma 5 2 4 3" xfId="2226" xr:uid="{00000000-0005-0000-0000-0000F4060000}"/>
    <cellStyle name="Comma 5 2 4 3 2" xfId="5966" xr:uid="{BB204516-CD24-4E2A-8FCA-E6752510E701}"/>
    <cellStyle name="Comma 5 2 4 4" xfId="1533" xr:uid="{00000000-0005-0000-0000-0000F5060000}"/>
    <cellStyle name="Comma 5 2 4 4 2" xfId="5281" xr:uid="{C00AB97A-B1D2-4715-8A8F-73B00DD347B4}"/>
    <cellStyle name="Comma 5 2 4 5" xfId="3891" xr:uid="{00000000-0005-0000-0000-0000F6060000}"/>
    <cellStyle name="Comma 5 2 4 5 2" xfId="7589" xr:uid="{A21022A9-8F86-4DDB-8C71-23649F70ACE2}"/>
    <cellStyle name="Comma 5 2 4 6" xfId="4588" xr:uid="{8D074D58-C148-466E-BBF2-5FB036AFE871}"/>
    <cellStyle name="Comma 5 2 5" xfId="2682" xr:uid="{00000000-0005-0000-0000-0000F7060000}"/>
    <cellStyle name="Comma 5 2 5 2" xfId="6420" xr:uid="{D9FDF443-FF02-49F8-8F8F-9118BBAD231D}"/>
    <cellStyle name="Comma 5 2 6" xfId="1768" xr:uid="{00000000-0005-0000-0000-0000F8060000}"/>
    <cellStyle name="Comma 5 2 6 2" xfId="5512" xr:uid="{97EC4900-E42F-4A02-8F6C-A454D1C268CA}"/>
    <cellStyle name="Comma 5 2 7" xfId="1067" xr:uid="{00000000-0005-0000-0000-0000F9060000}"/>
    <cellStyle name="Comma 5 2 7 2" xfId="4819" xr:uid="{A4897ADF-B162-4A1E-8304-788F5982691D}"/>
    <cellStyle name="Comma 5 2 8" xfId="3429" xr:uid="{00000000-0005-0000-0000-0000FA060000}"/>
    <cellStyle name="Comma 5 2 8 2" xfId="7127" xr:uid="{D2393464-AB00-47BB-AFF9-E7FCF357F540}"/>
    <cellStyle name="Comma 5 2 9" xfId="4126" xr:uid="{5FE286EC-3A45-4867-8E18-423FA0AF3CE4}"/>
    <cellStyle name="Comma 5 3" xfId="276" xr:uid="{00000000-0005-0000-0000-0000FB060000}"/>
    <cellStyle name="Comma 5 3 2" xfId="277" xr:uid="{00000000-0005-0000-0000-0000FC060000}"/>
    <cellStyle name="Comma 5 4" xfId="278" xr:uid="{00000000-0005-0000-0000-0000FD060000}"/>
    <cellStyle name="Comma 5 4 2" xfId="279" xr:uid="{00000000-0005-0000-0000-0000FE060000}"/>
    <cellStyle name="Comma 5 4 2 2" xfId="663" xr:uid="{00000000-0005-0000-0000-0000FF060000}"/>
    <cellStyle name="Comma 5 4 2 2 2" xfId="2554" xr:uid="{00000000-0005-0000-0000-000000070000}"/>
    <cellStyle name="Comma 5 4 2 2 2 2" xfId="6292" xr:uid="{36E2F0DF-26D7-4BD1-81B8-2E268B783D90}"/>
    <cellStyle name="Comma 5 4 2 2 3" xfId="3017" xr:uid="{00000000-0005-0000-0000-000001070000}"/>
    <cellStyle name="Comma 5 4 2 2 3 2" xfId="6750" xr:uid="{920BAFF6-10FC-46B3-A0C4-2488B5609845}"/>
    <cellStyle name="Comma 5 4 2 2 4" xfId="2098" xr:uid="{00000000-0005-0000-0000-000002070000}"/>
    <cellStyle name="Comma 5 4 2 2 4 2" xfId="5838" xr:uid="{4DEDCE60-2B80-4301-A178-0A7B32A344E0}"/>
    <cellStyle name="Comma 5 4 2 2 5" xfId="1401" xr:uid="{00000000-0005-0000-0000-000003070000}"/>
    <cellStyle name="Comma 5 4 2 2 5 2" xfId="5149" xr:uid="{8D1B4394-FB8D-469E-9C18-DB46F0185B75}"/>
    <cellStyle name="Comma 5 4 2 2 6" xfId="3759" xr:uid="{00000000-0005-0000-0000-000004070000}"/>
    <cellStyle name="Comma 5 4 2 2 6 2" xfId="7457" xr:uid="{3EAA1F77-DE0C-4BA8-AB96-DABA73C76BAF}"/>
    <cellStyle name="Comma 5 4 2 2 7" xfId="4456" xr:uid="{9A663F8A-3F1D-412D-B5C2-C1B80E462765}"/>
    <cellStyle name="Comma 5 4 2 3" xfId="912" xr:uid="{00000000-0005-0000-0000-000005070000}"/>
    <cellStyle name="Comma 5 4 2 3 2" xfId="3257" xr:uid="{00000000-0005-0000-0000-000006070000}"/>
    <cellStyle name="Comma 5 4 2 3 2 2" xfId="6981" xr:uid="{F9837141-9390-46B0-917C-0D17BF2D9EA0}"/>
    <cellStyle name="Comma 5 4 2 3 3" xfId="2326" xr:uid="{00000000-0005-0000-0000-000007070000}"/>
    <cellStyle name="Comma 5 4 2 3 3 2" xfId="6065" xr:uid="{ECC214E9-5A8A-4A5D-9CED-32D13FEBF436}"/>
    <cellStyle name="Comma 5 4 2 3 4" xfId="1633" xr:uid="{00000000-0005-0000-0000-000008070000}"/>
    <cellStyle name="Comma 5 4 2 3 4 2" xfId="5380" xr:uid="{0EE581BE-8919-468E-9173-377484968DAA}"/>
    <cellStyle name="Comma 5 4 2 3 5" xfId="3990" xr:uid="{00000000-0005-0000-0000-000009070000}"/>
    <cellStyle name="Comma 5 4 2 3 5 2" xfId="7688" xr:uid="{FE8E2242-EE93-4C98-B9FC-313538379C55}"/>
    <cellStyle name="Comma 5 4 2 3 6" xfId="4687" xr:uid="{9AE1371D-FC3D-4E6A-AFF4-A7EB88C00707}"/>
    <cellStyle name="Comma 5 4 2 4" xfId="2782" xr:uid="{00000000-0005-0000-0000-00000A070000}"/>
    <cellStyle name="Comma 5 4 2 4 2" xfId="6519" xr:uid="{D5C81EAE-F186-482A-8EA5-6FA784F56445}"/>
    <cellStyle name="Comma 5 4 2 5" xfId="1868" xr:uid="{00000000-0005-0000-0000-00000B070000}"/>
    <cellStyle name="Comma 5 4 2 5 2" xfId="5611" xr:uid="{7D178884-2FCC-42AF-82D2-B2D0435D7EE2}"/>
    <cellStyle name="Comma 5 4 2 6" xfId="1167" xr:uid="{00000000-0005-0000-0000-00000C070000}"/>
    <cellStyle name="Comma 5 4 2 6 2" xfId="4918" xr:uid="{F9CFFBD3-275A-4C31-8DD7-B42C367183CD}"/>
    <cellStyle name="Comma 5 4 2 7" xfId="3528" xr:uid="{00000000-0005-0000-0000-00000D070000}"/>
    <cellStyle name="Comma 5 4 2 7 2" xfId="7226" xr:uid="{3C124732-27BF-4CE0-B646-7F1E199334C8}"/>
    <cellStyle name="Comma 5 4 2 8" xfId="4225" xr:uid="{2AA73137-89A0-4785-9F5B-004921FF3DCD}"/>
    <cellStyle name="Comma 5 4 3" xfId="662" xr:uid="{00000000-0005-0000-0000-00000E070000}"/>
    <cellStyle name="Comma 5 4 3 2" xfId="2553" xr:uid="{00000000-0005-0000-0000-00000F070000}"/>
    <cellStyle name="Comma 5 4 3 2 2" xfId="6291" xr:uid="{6394B190-9678-41F6-A0A2-904859A47C5A}"/>
    <cellStyle name="Comma 5 4 3 3" xfId="3016" xr:uid="{00000000-0005-0000-0000-000010070000}"/>
    <cellStyle name="Comma 5 4 3 3 2" xfId="6749" xr:uid="{0B0E5CAC-E889-4F73-BD4F-F4C42BE978BE}"/>
    <cellStyle name="Comma 5 4 3 4" xfId="2097" xr:uid="{00000000-0005-0000-0000-000011070000}"/>
    <cellStyle name="Comma 5 4 3 4 2" xfId="5837" xr:uid="{B8D8AB80-C39B-442E-961E-4FFE3C5D9A12}"/>
    <cellStyle name="Comma 5 4 3 5" xfId="1400" xr:uid="{00000000-0005-0000-0000-000012070000}"/>
    <cellStyle name="Comma 5 4 3 5 2" xfId="5148" xr:uid="{4E042D91-57D6-4FAF-A0A2-4314C2BB1B99}"/>
    <cellStyle name="Comma 5 4 3 6" xfId="3758" xr:uid="{00000000-0005-0000-0000-000013070000}"/>
    <cellStyle name="Comma 5 4 3 6 2" xfId="7456" xr:uid="{B8F9782D-44AE-41C2-A4DE-A649BA22C64D}"/>
    <cellStyle name="Comma 5 4 3 7" xfId="4455" xr:uid="{AF90C179-3503-4E5C-A857-814C8FE12015}"/>
    <cellStyle name="Comma 5 4 4" xfId="911" xr:uid="{00000000-0005-0000-0000-000014070000}"/>
    <cellStyle name="Comma 5 4 4 2" xfId="3256" xr:uid="{00000000-0005-0000-0000-000015070000}"/>
    <cellStyle name="Comma 5 4 4 2 2" xfId="6980" xr:uid="{95C84FAB-8110-49BD-8B9B-518C3F2A22AE}"/>
    <cellStyle name="Comma 5 4 4 3" xfId="2325" xr:uid="{00000000-0005-0000-0000-000016070000}"/>
    <cellStyle name="Comma 5 4 4 3 2" xfId="6064" xr:uid="{C422265A-D004-44F6-AD29-A901BD462762}"/>
    <cellStyle name="Comma 5 4 4 4" xfId="1632" xr:uid="{00000000-0005-0000-0000-000017070000}"/>
    <cellStyle name="Comma 5 4 4 4 2" xfId="5379" xr:uid="{E31C97D9-6FB5-479E-81A0-E70852E0C62F}"/>
    <cellStyle name="Comma 5 4 4 5" xfId="3989" xr:uid="{00000000-0005-0000-0000-000018070000}"/>
    <cellStyle name="Comma 5 4 4 5 2" xfId="7687" xr:uid="{E24CAC33-C69C-4AAD-804D-4B5B715DEBC9}"/>
    <cellStyle name="Comma 5 4 4 6" xfId="4686" xr:uid="{C43ABB8B-5451-430E-8A30-AAA321BF080D}"/>
    <cellStyle name="Comma 5 4 5" xfId="2781" xr:uid="{00000000-0005-0000-0000-000019070000}"/>
    <cellStyle name="Comma 5 4 5 2" xfId="6518" xr:uid="{9A309217-FC84-478C-AC69-96A40BAD6E92}"/>
    <cellStyle name="Comma 5 4 6" xfId="1867" xr:uid="{00000000-0005-0000-0000-00001A070000}"/>
    <cellStyle name="Comma 5 4 6 2" xfId="5610" xr:uid="{A8128400-1B65-4519-9AE4-7BAEB3DCE5E4}"/>
    <cellStyle name="Comma 5 4 7" xfId="1166" xr:uid="{00000000-0005-0000-0000-00001B070000}"/>
    <cellStyle name="Comma 5 4 7 2" xfId="4917" xr:uid="{55108AD9-2FC9-464C-AD21-39E961CAA90D}"/>
    <cellStyle name="Comma 5 4 8" xfId="3527" xr:uid="{00000000-0005-0000-0000-00001C070000}"/>
    <cellStyle name="Comma 5 4 8 2" xfId="7225" xr:uid="{C5D22C44-D005-4F80-8D83-43E006931A0F}"/>
    <cellStyle name="Comma 5 4 9" xfId="4224" xr:uid="{E46333B8-7FB9-491C-A881-F2D4028108AE}"/>
    <cellStyle name="Comma 6" xfId="280" xr:uid="{00000000-0005-0000-0000-00001D070000}"/>
    <cellStyle name="Comma 6 10" xfId="4226" xr:uid="{8C6E2632-8FF1-47D2-AC81-7E63D6D47B39}"/>
    <cellStyle name="Comma 6 2" xfId="281" xr:uid="{00000000-0005-0000-0000-00001E070000}"/>
    <cellStyle name="Comma 6 2 10" xfId="4227" xr:uid="{C6A63107-A35D-48D4-BA53-DB36B06A4885}"/>
    <cellStyle name="Comma 6 2 2" xfId="282" xr:uid="{00000000-0005-0000-0000-00001F070000}"/>
    <cellStyle name="Comma 6 2 2 2" xfId="666" xr:uid="{00000000-0005-0000-0000-000020070000}"/>
    <cellStyle name="Comma 6 2 2 2 2" xfId="2557" xr:uid="{00000000-0005-0000-0000-000021070000}"/>
    <cellStyle name="Comma 6 2 2 2 2 2" xfId="6295" xr:uid="{70C66C9E-914B-40C7-89D5-097BDF81DEBE}"/>
    <cellStyle name="Comma 6 2 2 2 3" xfId="3020" xr:uid="{00000000-0005-0000-0000-000022070000}"/>
    <cellStyle name="Comma 6 2 2 2 3 2" xfId="6753" xr:uid="{3BA4B0AF-7486-434E-AE6A-7945165B4D9E}"/>
    <cellStyle name="Comma 6 2 2 2 4" xfId="2101" xr:uid="{00000000-0005-0000-0000-000023070000}"/>
    <cellStyle name="Comma 6 2 2 2 4 2" xfId="5841" xr:uid="{74EC4C22-8D73-404A-8CD5-DEC6107585B0}"/>
    <cellStyle name="Comma 6 2 2 2 5" xfId="1404" xr:uid="{00000000-0005-0000-0000-000024070000}"/>
    <cellStyle name="Comma 6 2 2 2 5 2" xfId="5152" xr:uid="{DE1700F1-97CE-4D0E-8116-53638925290F}"/>
    <cellStyle name="Comma 6 2 2 2 6" xfId="3762" xr:uid="{00000000-0005-0000-0000-000025070000}"/>
    <cellStyle name="Comma 6 2 2 2 6 2" xfId="7460" xr:uid="{8FAF23B0-4CC8-47A0-8281-0904DA0DDD35}"/>
    <cellStyle name="Comma 6 2 2 2 7" xfId="4459" xr:uid="{60C59F28-3090-46F1-AECD-65D669060063}"/>
    <cellStyle name="Comma 6 2 2 3" xfId="915" xr:uid="{00000000-0005-0000-0000-000026070000}"/>
    <cellStyle name="Comma 6 2 2 3 2" xfId="3260" xr:uid="{00000000-0005-0000-0000-000027070000}"/>
    <cellStyle name="Comma 6 2 2 3 2 2" xfId="6984" xr:uid="{E22977B2-0633-41D7-AB17-5E400A2471C5}"/>
    <cellStyle name="Comma 6 2 2 3 3" xfId="2329" xr:uid="{00000000-0005-0000-0000-000028070000}"/>
    <cellStyle name="Comma 6 2 2 3 3 2" xfId="6068" xr:uid="{85011B89-6A32-4EC0-AC48-E7E38A255729}"/>
    <cellStyle name="Comma 6 2 2 3 4" xfId="1636" xr:uid="{00000000-0005-0000-0000-000029070000}"/>
    <cellStyle name="Comma 6 2 2 3 4 2" xfId="5383" xr:uid="{D2DEAB65-B25A-49D5-BBA5-42927CFF8D9B}"/>
    <cellStyle name="Comma 6 2 2 3 5" xfId="3993" xr:uid="{00000000-0005-0000-0000-00002A070000}"/>
    <cellStyle name="Comma 6 2 2 3 5 2" xfId="7691" xr:uid="{29373A51-1539-42E8-B01E-7883A8BD6BC0}"/>
    <cellStyle name="Comma 6 2 2 3 6" xfId="4690" xr:uid="{7DAE5F3E-2AA8-4128-B4CE-D0F5CB2C198F}"/>
    <cellStyle name="Comma 6 2 2 4" xfId="2785" xr:uid="{00000000-0005-0000-0000-00002B070000}"/>
    <cellStyle name="Comma 6 2 2 4 2" xfId="6522" xr:uid="{DAAEDEB7-80F4-4FAA-BC3C-6D5043659593}"/>
    <cellStyle name="Comma 6 2 2 5" xfId="1871" xr:uid="{00000000-0005-0000-0000-00002C070000}"/>
    <cellStyle name="Comma 6 2 2 5 2" xfId="5614" xr:uid="{1BBF833F-8D32-477A-BE11-375007966970}"/>
    <cellStyle name="Comma 6 2 2 6" xfId="1170" xr:uid="{00000000-0005-0000-0000-00002D070000}"/>
    <cellStyle name="Comma 6 2 2 6 2" xfId="4921" xr:uid="{5588E57D-3395-4B65-8C96-46A4CAA4FB0D}"/>
    <cellStyle name="Comma 6 2 2 7" xfId="3531" xr:uid="{00000000-0005-0000-0000-00002E070000}"/>
    <cellStyle name="Comma 6 2 2 7 2" xfId="7229" xr:uid="{A6F8F113-1EB3-4B14-8F38-C2A958CDB5BF}"/>
    <cellStyle name="Comma 6 2 2 8" xfId="4228" xr:uid="{8116D558-9840-4E20-9683-8C210B8D750A}"/>
    <cellStyle name="Comma 6 2 3" xfId="665" xr:uid="{00000000-0005-0000-0000-00002F070000}"/>
    <cellStyle name="Comma 6 2 3 2" xfId="2556" xr:uid="{00000000-0005-0000-0000-000030070000}"/>
    <cellStyle name="Comma 6 2 3 2 2" xfId="6294" xr:uid="{79DF6D52-4A13-4A5B-8204-9A89B2BFE8DF}"/>
    <cellStyle name="Comma 6 2 3 3" xfId="3019" xr:uid="{00000000-0005-0000-0000-000031070000}"/>
    <cellStyle name="Comma 6 2 3 3 2" xfId="6752" xr:uid="{EB931022-CE49-4F74-9635-C6B6078467E4}"/>
    <cellStyle name="Comma 6 2 3 4" xfId="2100" xr:uid="{00000000-0005-0000-0000-000032070000}"/>
    <cellStyle name="Comma 6 2 3 4 2" xfId="5840" xr:uid="{447953F7-4E76-4117-9682-F3816F85E32D}"/>
    <cellStyle name="Comma 6 2 3 5" xfId="1403" xr:uid="{00000000-0005-0000-0000-000033070000}"/>
    <cellStyle name="Comma 6 2 3 5 2" xfId="5151" xr:uid="{FF775A1D-36F1-4ACC-96EC-2B770559475E}"/>
    <cellStyle name="Comma 6 2 3 6" xfId="3761" xr:uid="{00000000-0005-0000-0000-000034070000}"/>
    <cellStyle name="Comma 6 2 3 6 2" xfId="7459" xr:uid="{61FAE432-A192-4554-8DE1-CCD969A9BCA7}"/>
    <cellStyle name="Comma 6 2 3 7" xfId="4458" xr:uid="{AB99FBDE-E4AA-44CC-954B-DA5D4969D505}"/>
    <cellStyle name="Comma 6 2 4" xfId="914" xr:uid="{00000000-0005-0000-0000-000035070000}"/>
    <cellStyle name="Comma 6 2 4 2" xfId="3259" xr:uid="{00000000-0005-0000-0000-000036070000}"/>
    <cellStyle name="Comma 6 2 4 2 2" xfId="6983" xr:uid="{B2041C19-D0C2-4EA8-801F-70BA2C3A3453}"/>
    <cellStyle name="Comma 6 2 4 3" xfId="2328" xr:uid="{00000000-0005-0000-0000-000037070000}"/>
    <cellStyle name="Comma 6 2 4 3 2" xfId="6067" xr:uid="{AEC2A531-08A9-46E2-AAA2-76B202985F82}"/>
    <cellStyle name="Comma 6 2 4 4" xfId="1635" xr:uid="{00000000-0005-0000-0000-000038070000}"/>
    <cellStyle name="Comma 6 2 4 4 2" xfId="5382" xr:uid="{C438742C-9009-40B5-B510-A3D314580CFA}"/>
    <cellStyle name="Comma 6 2 4 5" xfId="3992" xr:uid="{00000000-0005-0000-0000-000039070000}"/>
    <cellStyle name="Comma 6 2 4 5 2" xfId="7690" xr:uid="{6B4DD9CC-B422-45CD-9C31-8FF97D632076}"/>
    <cellStyle name="Comma 6 2 4 6" xfId="4689" xr:uid="{1DFE9B9B-D939-49FF-843C-77D7127BD214}"/>
    <cellStyle name="Comma 6 2 5" xfId="2784" xr:uid="{00000000-0005-0000-0000-00003A070000}"/>
    <cellStyle name="Comma 6 2 5 2" xfId="6521" xr:uid="{8A3A8DF4-0F13-483A-8B59-69EB85179C42}"/>
    <cellStyle name="Comma 6 2 6" xfId="1870" xr:uid="{00000000-0005-0000-0000-00003B070000}"/>
    <cellStyle name="Comma 6 2 6 2" xfId="5613" xr:uid="{547E2D0B-CBFB-4C49-9BF6-CF2E04DD852D}"/>
    <cellStyle name="Comma 6 2 7" xfId="1169" xr:uid="{00000000-0005-0000-0000-00003C070000}"/>
    <cellStyle name="Comma 6 2 7 2" xfId="4920" xr:uid="{D0107201-AFFD-49C2-8CE8-D248BAD14490}"/>
    <cellStyle name="Comma 6 2 8" xfId="3395" xr:uid="{00000000-0005-0000-0000-00003D070000}"/>
    <cellStyle name="Comma 6 2 9" xfId="3530" xr:uid="{00000000-0005-0000-0000-00003E070000}"/>
    <cellStyle name="Comma 6 2 9 2" xfId="7228" xr:uid="{E22EA062-9664-4BC9-B473-386DCE6F6D3C}"/>
    <cellStyle name="Comma 6 3" xfId="283" xr:uid="{00000000-0005-0000-0000-00003F070000}"/>
    <cellStyle name="Comma 6 3 2" xfId="667" xr:uid="{00000000-0005-0000-0000-000040070000}"/>
    <cellStyle name="Comma 6 3 2 2" xfId="2558" xr:uid="{00000000-0005-0000-0000-000041070000}"/>
    <cellStyle name="Comma 6 3 2 2 2" xfId="6296" xr:uid="{CD5BE880-268C-4D17-A2DA-0A3FE8BD674E}"/>
    <cellStyle name="Comma 6 3 2 3" xfId="3021" xr:uid="{00000000-0005-0000-0000-000042070000}"/>
    <cellStyle name="Comma 6 3 2 3 2" xfId="6754" xr:uid="{B89C270E-0B63-4A71-BBE4-8E9235EDF1D7}"/>
    <cellStyle name="Comma 6 3 2 4" xfId="2102" xr:uid="{00000000-0005-0000-0000-000043070000}"/>
    <cellStyle name="Comma 6 3 2 4 2" xfId="5842" xr:uid="{7569596D-DCDE-4073-8D61-6B118F99B578}"/>
    <cellStyle name="Comma 6 3 2 5" xfId="1405" xr:uid="{00000000-0005-0000-0000-000044070000}"/>
    <cellStyle name="Comma 6 3 2 5 2" xfId="5153" xr:uid="{53790181-1189-4ED8-A7AE-A6BFD4B42B84}"/>
    <cellStyle name="Comma 6 3 2 6" xfId="3763" xr:uid="{00000000-0005-0000-0000-000045070000}"/>
    <cellStyle name="Comma 6 3 2 6 2" xfId="7461" xr:uid="{E752BF25-BBE3-4F0A-AD68-54FED431D774}"/>
    <cellStyle name="Comma 6 3 2 7" xfId="4460" xr:uid="{C0A838DA-6F17-4A56-88B9-1FC61148675D}"/>
    <cellStyle name="Comma 6 3 3" xfId="916" xr:uid="{00000000-0005-0000-0000-000046070000}"/>
    <cellStyle name="Comma 6 3 3 2" xfId="3261" xr:uid="{00000000-0005-0000-0000-000047070000}"/>
    <cellStyle name="Comma 6 3 3 2 2" xfId="6985" xr:uid="{7C474D9B-8DAD-42FB-AC6E-8AAC7878D01F}"/>
    <cellStyle name="Comma 6 3 3 3" xfId="2330" xr:uid="{00000000-0005-0000-0000-000048070000}"/>
    <cellStyle name="Comma 6 3 3 3 2" xfId="6069" xr:uid="{F1F61243-0DF9-42DA-A2CD-78B42993BA10}"/>
    <cellStyle name="Comma 6 3 3 4" xfId="1637" xr:uid="{00000000-0005-0000-0000-000049070000}"/>
    <cellStyle name="Comma 6 3 3 4 2" xfId="5384" xr:uid="{76D7D631-F1E1-4429-9335-EB554587B857}"/>
    <cellStyle name="Comma 6 3 3 5" xfId="3994" xr:uid="{00000000-0005-0000-0000-00004A070000}"/>
    <cellStyle name="Comma 6 3 3 5 2" xfId="7692" xr:uid="{AA3B21A6-3A2C-4336-971C-BA581CEE031D}"/>
    <cellStyle name="Comma 6 3 3 6" xfId="4691" xr:uid="{8DB2D4A0-37EC-4491-A9EF-C2B4FF3D5173}"/>
    <cellStyle name="Comma 6 3 4" xfId="2786" xr:uid="{00000000-0005-0000-0000-00004B070000}"/>
    <cellStyle name="Comma 6 3 4 2" xfId="6523" xr:uid="{11CF8B88-56F8-4FEC-8E08-270EC427E740}"/>
    <cellStyle name="Comma 6 3 5" xfId="1872" xr:uid="{00000000-0005-0000-0000-00004C070000}"/>
    <cellStyle name="Comma 6 3 5 2" xfId="5615" xr:uid="{E543C82E-2F83-49AA-B9DC-51D5139791B8}"/>
    <cellStyle name="Comma 6 3 6" xfId="1171" xr:uid="{00000000-0005-0000-0000-00004D070000}"/>
    <cellStyle name="Comma 6 3 6 2" xfId="4922" xr:uid="{CEFB878A-02E1-4069-853A-D4F8168ABF20}"/>
    <cellStyle name="Comma 6 3 7" xfId="3532" xr:uid="{00000000-0005-0000-0000-00004E070000}"/>
    <cellStyle name="Comma 6 3 7 2" xfId="7230" xr:uid="{9FB9DF05-9175-4420-A305-FE66FDD59EB7}"/>
    <cellStyle name="Comma 6 3 8" xfId="4229" xr:uid="{9E796813-DD4B-4A0C-AC86-DDE50FA26B97}"/>
    <cellStyle name="Comma 6 4" xfId="664" xr:uid="{00000000-0005-0000-0000-00004F070000}"/>
    <cellStyle name="Comma 6 4 2" xfId="2555" xr:uid="{00000000-0005-0000-0000-000050070000}"/>
    <cellStyle name="Comma 6 4 2 2" xfId="6293" xr:uid="{C898674D-2FBB-42A5-AB86-D57567D270F8}"/>
    <cellStyle name="Comma 6 4 3" xfId="3018" xr:uid="{00000000-0005-0000-0000-000051070000}"/>
    <cellStyle name="Comma 6 4 3 2" xfId="6751" xr:uid="{9EE26AD5-C77F-4B43-AA5C-2CFE177F2998}"/>
    <cellStyle name="Comma 6 4 4" xfId="2099" xr:uid="{00000000-0005-0000-0000-000052070000}"/>
    <cellStyle name="Comma 6 4 4 2" xfId="5839" xr:uid="{6459D786-3201-475D-96C0-AFF5B9D032BD}"/>
    <cellStyle name="Comma 6 4 5" xfId="1402" xr:uid="{00000000-0005-0000-0000-000053070000}"/>
    <cellStyle name="Comma 6 4 5 2" xfId="5150" xr:uid="{A7A72CE3-1AAE-4F24-90B2-B82FEC09DF71}"/>
    <cellStyle name="Comma 6 4 6" xfId="3760" xr:uid="{00000000-0005-0000-0000-000054070000}"/>
    <cellStyle name="Comma 6 4 6 2" xfId="7458" xr:uid="{AF49FE90-E934-47F2-A828-3F40BAF1B3FF}"/>
    <cellStyle name="Comma 6 4 7" xfId="4457" xr:uid="{D8F9B72F-F09A-42CA-B1F5-5F3A56A376F3}"/>
    <cellStyle name="Comma 6 5" xfId="913" xr:uid="{00000000-0005-0000-0000-000055070000}"/>
    <cellStyle name="Comma 6 5 2" xfId="3258" xr:uid="{00000000-0005-0000-0000-000056070000}"/>
    <cellStyle name="Comma 6 5 2 2" xfId="6982" xr:uid="{645301A6-E4FC-49DE-9DF5-E03AD39CC1C4}"/>
    <cellStyle name="Comma 6 5 3" xfId="2327" xr:uid="{00000000-0005-0000-0000-000057070000}"/>
    <cellStyle name="Comma 6 5 3 2" xfId="6066" xr:uid="{C2554C27-5324-4162-BA02-2C0668935941}"/>
    <cellStyle name="Comma 6 5 4" xfId="1634" xr:uid="{00000000-0005-0000-0000-000058070000}"/>
    <cellStyle name="Comma 6 5 4 2" xfId="5381" xr:uid="{81188BE7-6428-4DF0-BA59-CAB6F5857DCE}"/>
    <cellStyle name="Comma 6 5 5" xfId="3991" xr:uid="{00000000-0005-0000-0000-000059070000}"/>
    <cellStyle name="Comma 6 5 5 2" xfId="7689" xr:uid="{86208562-6169-4F6C-B303-40CE331B53FD}"/>
    <cellStyle name="Comma 6 5 6" xfId="4688" xr:uid="{D51F0290-5F37-4BCA-B6AB-814876F44013}"/>
    <cellStyle name="Comma 6 6" xfId="2783" xr:uid="{00000000-0005-0000-0000-00005A070000}"/>
    <cellStyle name="Comma 6 6 2" xfId="6520" xr:uid="{A2333292-F715-46B1-A5F2-3F4531F654CA}"/>
    <cellStyle name="Comma 6 7" xfId="1869" xr:uid="{00000000-0005-0000-0000-00005B070000}"/>
    <cellStyle name="Comma 6 7 2" xfId="5612" xr:uid="{418A8BA7-3C4B-4B64-B094-1894FEC75381}"/>
    <cellStyle name="Comma 6 8" xfId="1168" xr:uid="{00000000-0005-0000-0000-00005C070000}"/>
    <cellStyle name="Comma 6 8 2" xfId="4919" xr:uid="{70E6B382-BDFE-47CC-9B1E-3E35C025E54C}"/>
    <cellStyle name="Comma 6 9" xfId="3529" xr:uid="{00000000-0005-0000-0000-00005D070000}"/>
    <cellStyle name="Comma 6 9 2" xfId="7227" xr:uid="{F1032D8B-6281-4FDB-B6C1-26900C433D09}"/>
    <cellStyle name="Comma 7" xfId="284" xr:uid="{00000000-0005-0000-0000-00005E070000}"/>
    <cellStyle name="Comma 8" xfId="285" xr:uid="{00000000-0005-0000-0000-00005F070000}"/>
    <cellStyle name="Comma 9" xfId="286" xr:uid="{00000000-0005-0000-0000-000060070000}"/>
    <cellStyle name="Curren - Style7" xfId="287" xr:uid="{00000000-0005-0000-0000-000061070000}"/>
    <cellStyle name="Curren - Style7 2" xfId="288" xr:uid="{00000000-0005-0000-0000-000062070000}"/>
    <cellStyle name="Curren - Style8" xfId="289" xr:uid="{00000000-0005-0000-0000-000063070000}"/>
    <cellStyle name="Curren - Style8 2" xfId="290" xr:uid="{00000000-0005-0000-0000-000064070000}"/>
    <cellStyle name="Currency" xfId="2" builtinId="4"/>
    <cellStyle name="Currency 10" xfId="3404" xr:uid="{00000000-0005-0000-0000-000066070000}"/>
    <cellStyle name="Currency 10 2" xfId="7103" xr:uid="{4A53F5EE-D0C3-43C2-B148-31F726402CB5}"/>
    <cellStyle name="Currency 11" xfId="4102" xr:uid="{CF0E78D7-2C86-4D3B-B259-A83B2BAE0AB1}"/>
    <cellStyle name="Currency 2" xfId="91" xr:uid="{00000000-0005-0000-0000-000067070000}"/>
    <cellStyle name="Currency 2 2" xfId="92" xr:uid="{00000000-0005-0000-0000-000068070000}"/>
    <cellStyle name="Currency 2 2 2" xfId="291" xr:uid="{00000000-0005-0000-0000-000069070000}"/>
    <cellStyle name="Currency 2 2 3" xfId="292" xr:uid="{00000000-0005-0000-0000-00006A070000}"/>
    <cellStyle name="Currency 2 3" xfId="93" xr:uid="{00000000-0005-0000-0000-00006B070000}"/>
    <cellStyle name="Currency 2 3 2" xfId="293" xr:uid="{00000000-0005-0000-0000-00006C070000}"/>
    <cellStyle name="Currency 2 4" xfId="294" xr:uid="{00000000-0005-0000-0000-00006D070000}"/>
    <cellStyle name="Currency 2 5" xfId="295" xr:uid="{00000000-0005-0000-0000-00006E070000}"/>
    <cellStyle name="Currency 2 6" xfId="534" xr:uid="{00000000-0005-0000-0000-00006F070000}"/>
    <cellStyle name="Currency 2 6 2" xfId="776" xr:uid="{00000000-0005-0000-0000-000070070000}"/>
    <cellStyle name="Currency 2 6 2 2" xfId="3123" xr:uid="{00000000-0005-0000-0000-000071070000}"/>
    <cellStyle name="Currency 2 6 2 2 2" xfId="6856" xr:uid="{F3F998BA-5982-4C73-A817-70B2B0BA19B8}"/>
    <cellStyle name="Currency 2 6 2 3" xfId="1507" xr:uid="{00000000-0005-0000-0000-000072070000}"/>
    <cellStyle name="Currency 2 6 2 3 2" xfId="5255" xr:uid="{E7EDF0B7-6DE6-4375-B1EB-BC2FBF59D264}"/>
    <cellStyle name="Currency 2 6 2 4" xfId="3865" xr:uid="{00000000-0005-0000-0000-000073070000}"/>
    <cellStyle name="Currency 2 6 2 4 2" xfId="7563" xr:uid="{4ECEC983-9D03-41D4-91F7-23C16E63CA61}"/>
    <cellStyle name="Currency 2 6 2 5" xfId="4562" xr:uid="{B1563C3C-D083-40C6-B535-3402E9DAD054}"/>
    <cellStyle name="Currency 2 6 3" xfId="1026" xr:uid="{00000000-0005-0000-0000-000074070000}"/>
    <cellStyle name="Currency 2 6 3 2" xfId="3370" xr:uid="{00000000-0005-0000-0000-000075070000}"/>
    <cellStyle name="Currency 2 6 3 2 2" xfId="7087" xr:uid="{189068F9-0A72-44C9-BA43-C0745C06BAF0}"/>
    <cellStyle name="Currency 2 6 3 3" xfId="1739" xr:uid="{00000000-0005-0000-0000-000076070000}"/>
    <cellStyle name="Currency 2 6 3 3 2" xfId="5486" xr:uid="{5A7D636A-AD6D-4B1F-9CB4-F6CA392662C8}"/>
    <cellStyle name="Currency 2 6 3 4" xfId="4096" xr:uid="{00000000-0005-0000-0000-000077070000}"/>
    <cellStyle name="Currency 2 6 3 4 2" xfId="7794" xr:uid="{A79B9CB0-6664-4B88-82F6-540605BCFEAB}"/>
    <cellStyle name="Currency 2 6 3 5" xfId="4793" xr:uid="{0DEE0C17-68B1-42A2-84D1-E9C039B05084}"/>
    <cellStyle name="Currency 2 6 4" xfId="2892" xr:uid="{00000000-0005-0000-0000-000078070000}"/>
    <cellStyle name="Currency 2 6 4 2" xfId="6625" xr:uid="{46C6404A-FC71-40A4-8A8E-FB08307818B4}"/>
    <cellStyle name="Currency 2 6 5" xfId="1276" xr:uid="{00000000-0005-0000-0000-000079070000}"/>
    <cellStyle name="Currency 2 6 5 2" xfId="5024" xr:uid="{9B6E010F-54C3-48F9-837F-4915FFC87E64}"/>
    <cellStyle name="Currency 2 6 6" xfId="3634" xr:uid="{00000000-0005-0000-0000-00007A070000}"/>
    <cellStyle name="Currency 2 6 6 2" xfId="7332" xr:uid="{0E53DBCC-8E2E-4129-88FF-7075AC7E989D}"/>
    <cellStyle name="Currency 2 6 7" xfId="4331" xr:uid="{50B6513F-02B9-4945-9B0E-CF55A9F5DEBD}"/>
    <cellStyle name="Currency 3" xfId="94" xr:uid="{00000000-0005-0000-0000-00007B070000}"/>
    <cellStyle name="Currency 3 2" xfId="95" xr:uid="{00000000-0005-0000-0000-00007C070000}"/>
    <cellStyle name="Currency 3 2 2" xfId="96" xr:uid="{00000000-0005-0000-0000-00007D070000}"/>
    <cellStyle name="Currency 3 2 2 2" xfId="296" xr:uid="{00000000-0005-0000-0000-00007E070000}"/>
    <cellStyle name="Currency 3 2 2 2 2" xfId="668" xr:uid="{00000000-0005-0000-0000-00007F070000}"/>
    <cellStyle name="Currency 3 2 2 2 2 2" xfId="2559" xr:uid="{00000000-0005-0000-0000-000080070000}"/>
    <cellStyle name="Currency 3 2 2 2 2 2 2" xfId="6297" xr:uid="{E5A5DF35-885E-4020-8225-301F4F5F5901}"/>
    <cellStyle name="Currency 3 2 2 2 2 3" xfId="3022" xr:uid="{00000000-0005-0000-0000-000081070000}"/>
    <cellStyle name="Currency 3 2 2 2 2 3 2" xfId="6755" xr:uid="{BAD22B9B-15A8-4EDF-A388-B046E3A2AEFB}"/>
    <cellStyle name="Currency 3 2 2 2 2 4" xfId="2103" xr:uid="{00000000-0005-0000-0000-000082070000}"/>
    <cellStyle name="Currency 3 2 2 2 2 4 2" xfId="5843" xr:uid="{BCA88DF5-9D1A-478A-9B8C-5A57E5C882F2}"/>
    <cellStyle name="Currency 3 2 2 2 2 5" xfId="1406" xr:uid="{00000000-0005-0000-0000-000083070000}"/>
    <cellStyle name="Currency 3 2 2 2 2 5 2" xfId="5154" xr:uid="{9F5928C4-1C7E-4F1B-B891-E1A57C9B7A02}"/>
    <cellStyle name="Currency 3 2 2 2 2 6" xfId="3764" xr:uid="{00000000-0005-0000-0000-000084070000}"/>
    <cellStyle name="Currency 3 2 2 2 2 6 2" xfId="7462" xr:uid="{27FBB4F5-6491-4447-A7E8-54F9469A456A}"/>
    <cellStyle name="Currency 3 2 2 2 2 7" xfId="4461" xr:uid="{ADDBDD03-B173-462F-9140-6C6A963AAFCB}"/>
    <cellStyle name="Currency 3 2 2 2 3" xfId="917" xr:uid="{00000000-0005-0000-0000-000085070000}"/>
    <cellStyle name="Currency 3 2 2 2 3 2" xfId="3262" xr:uid="{00000000-0005-0000-0000-000086070000}"/>
    <cellStyle name="Currency 3 2 2 2 3 2 2" xfId="6986" xr:uid="{8755D7DE-B2A7-42A7-A481-416A244C3688}"/>
    <cellStyle name="Currency 3 2 2 2 3 3" xfId="2331" xr:uid="{00000000-0005-0000-0000-000087070000}"/>
    <cellStyle name="Currency 3 2 2 2 3 3 2" xfId="6070" xr:uid="{70E1E4AA-03BF-4BF7-ABC0-9C2EC04A9C18}"/>
    <cellStyle name="Currency 3 2 2 2 3 4" xfId="1638" xr:uid="{00000000-0005-0000-0000-000088070000}"/>
    <cellStyle name="Currency 3 2 2 2 3 4 2" xfId="5385" xr:uid="{93C6C3F0-5F10-4BFA-9C23-B9F8BE650ACE}"/>
    <cellStyle name="Currency 3 2 2 2 3 5" xfId="3995" xr:uid="{00000000-0005-0000-0000-000089070000}"/>
    <cellStyle name="Currency 3 2 2 2 3 5 2" xfId="7693" xr:uid="{0461195F-7166-43FF-B3FD-EBCAAC2F5CBD}"/>
    <cellStyle name="Currency 3 2 2 2 3 6" xfId="4692" xr:uid="{40889277-60B0-4356-9A16-B4E265142FAA}"/>
    <cellStyle name="Currency 3 2 2 2 4" xfId="2787" xr:uid="{00000000-0005-0000-0000-00008A070000}"/>
    <cellStyle name="Currency 3 2 2 2 4 2" xfId="6524" xr:uid="{CCBB4BC9-2822-4157-985B-2798C75BF471}"/>
    <cellStyle name="Currency 3 2 2 2 5" xfId="1873" xr:uid="{00000000-0005-0000-0000-00008B070000}"/>
    <cellStyle name="Currency 3 2 2 2 5 2" xfId="5616" xr:uid="{126BB1FF-DFBF-48F6-B388-E192E1D1B9D2}"/>
    <cellStyle name="Currency 3 2 2 2 6" xfId="1172" xr:uid="{00000000-0005-0000-0000-00008C070000}"/>
    <cellStyle name="Currency 3 2 2 2 6 2" xfId="4923" xr:uid="{6DAEAF9D-4010-4126-B556-06A31A22BB5D}"/>
    <cellStyle name="Currency 3 2 2 2 7" xfId="3533" xr:uid="{00000000-0005-0000-0000-00008D070000}"/>
    <cellStyle name="Currency 3 2 2 2 7 2" xfId="7231" xr:uid="{6E78DD6C-DC40-4D1C-8A2C-AC47BB00B9D5}"/>
    <cellStyle name="Currency 3 2 2 2 8" xfId="4230" xr:uid="{30C720FE-3CDC-4398-9B62-7BB4F14B78AB}"/>
    <cellStyle name="Currency 3 2 2 3" xfId="565" xr:uid="{00000000-0005-0000-0000-00008E070000}"/>
    <cellStyle name="Currency 3 2 2 3 2" xfId="2456" xr:uid="{00000000-0005-0000-0000-00008F070000}"/>
    <cellStyle name="Currency 3 2 2 3 2 2" xfId="6194" xr:uid="{CBD3BFDB-4AB5-413A-935C-518B398E1121}"/>
    <cellStyle name="Currency 3 2 2 3 3" xfId="2919" xr:uid="{00000000-0005-0000-0000-000090070000}"/>
    <cellStyle name="Currency 3 2 2 3 3 2" xfId="6652" xr:uid="{613B1E38-FEA3-4CC1-835F-0FD070FA07A1}"/>
    <cellStyle name="Currency 3 2 2 3 4" xfId="2000" xr:uid="{00000000-0005-0000-0000-000091070000}"/>
    <cellStyle name="Currency 3 2 2 3 4 2" xfId="5740" xr:uid="{16CA0099-F220-4084-8D38-472545C63AFE}"/>
    <cellStyle name="Currency 3 2 2 3 5" xfId="1303" xr:uid="{00000000-0005-0000-0000-000092070000}"/>
    <cellStyle name="Currency 3 2 2 3 5 2" xfId="5051" xr:uid="{4D46DCB1-E44D-466B-A2A0-5ACC162990F9}"/>
    <cellStyle name="Currency 3 2 2 3 6" xfId="3661" xr:uid="{00000000-0005-0000-0000-000093070000}"/>
    <cellStyle name="Currency 3 2 2 3 6 2" xfId="7359" xr:uid="{DEB8EE33-7F1A-4AD4-B10F-8963B78AAD54}"/>
    <cellStyle name="Currency 3 2 2 3 7" xfId="4358" xr:uid="{610D8791-9E29-4410-9FF3-86B691F2F4CA}"/>
    <cellStyle name="Currency 3 2 2 4" xfId="807" xr:uid="{00000000-0005-0000-0000-000094070000}"/>
    <cellStyle name="Currency 3 2 2 4 2" xfId="3152" xr:uid="{00000000-0005-0000-0000-000095070000}"/>
    <cellStyle name="Currency 3 2 2 4 2 2" xfId="6883" xr:uid="{0062F5B1-3663-474F-A435-0DD1FD1044E6}"/>
    <cellStyle name="Currency 3 2 2 4 3" xfId="2227" xr:uid="{00000000-0005-0000-0000-000096070000}"/>
    <cellStyle name="Currency 3 2 2 4 3 2" xfId="5967" xr:uid="{AB60A906-330E-4419-9701-B6B77DC6C9C7}"/>
    <cellStyle name="Currency 3 2 2 4 4" xfId="1534" xr:uid="{00000000-0005-0000-0000-000097070000}"/>
    <cellStyle name="Currency 3 2 2 4 4 2" xfId="5282" xr:uid="{538C3524-DFCA-47D3-A08D-C4AC489A3308}"/>
    <cellStyle name="Currency 3 2 2 4 5" xfId="3892" xr:uid="{00000000-0005-0000-0000-000098070000}"/>
    <cellStyle name="Currency 3 2 2 4 5 2" xfId="7590" xr:uid="{8A9CE63C-1498-4D23-A290-4285BAAA7C5D}"/>
    <cellStyle name="Currency 3 2 2 4 6" xfId="4589" xr:uid="{71D1D100-0913-4975-9EB8-3DDE440440F5}"/>
    <cellStyle name="Currency 3 2 2 5" xfId="2683" xr:uid="{00000000-0005-0000-0000-000099070000}"/>
    <cellStyle name="Currency 3 2 2 5 2" xfId="6421" xr:uid="{A18814D4-8541-4F64-88FC-41EB76BBC8B5}"/>
    <cellStyle name="Currency 3 2 2 6" xfId="1769" xr:uid="{00000000-0005-0000-0000-00009A070000}"/>
    <cellStyle name="Currency 3 2 2 6 2" xfId="5513" xr:uid="{066E11BC-2A90-4220-A3D1-52C477E80B36}"/>
    <cellStyle name="Currency 3 2 2 7" xfId="1068" xr:uid="{00000000-0005-0000-0000-00009B070000}"/>
    <cellStyle name="Currency 3 2 2 7 2" xfId="4820" xr:uid="{0BCE9AE4-D261-4E80-8807-D39FFCD757F1}"/>
    <cellStyle name="Currency 3 2 2 8" xfId="3430" xr:uid="{00000000-0005-0000-0000-00009C070000}"/>
    <cellStyle name="Currency 3 2 2 8 2" xfId="7128" xr:uid="{FA7CEFC9-1224-499F-8E55-1AF1A9CC7654}"/>
    <cellStyle name="Currency 3 2 2 9" xfId="4127" xr:uid="{0C10297E-9702-4748-9D80-EC8ABDEAC7BF}"/>
    <cellStyle name="Currency 3 2 3" xfId="297" xr:uid="{00000000-0005-0000-0000-00009D070000}"/>
    <cellStyle name="Currency 3 2 4" xfId="298" xr:uid="{00000000-0005-0000-0000-00009E070000}"/>
    <cellStyle name="Currency 3 2 4 2" xfId="299" xr:uid="{00000000-0005-0000-0000-00009F070000}"/>
    <cellStyle name="Currency 3 2 4 2 2" xfId="670" xr:uid="{00000000-0005-0000-0000-0000A0070000}"/>
    <cellStyle name="Currency 3 2 4 2 2 2" xfId="2561" xr:uid="{00000000-0005-0000-0000-0000A1070000}"/>
    <cellStyle name="Currency 3 2 4 2 2 2 2" xfId="6299" xr:uid="{EE3243EB-4B81-47C6-B986-691A20A578F6}"/>
    <cellStyle name="Currency 3 2 4 2 2 3" xfId="3024" xr:uid="{00000000-0005-0000-0000-0000A2070000}"/>
    <cellStyle name="Currency 3 2 4 2 2 3 2" xfId="6757" xr:uid="{9AD1405C-B086-4CE5-BC7B-F1A86118D411}"/>
    <cellStyle name="Currency 3 2 4 2 2 4" xfId="2105" xr:uid="{00000000-0005-0000-0000-0000A3070000}"/>
    <cellStyle name="Currency 3 2 4 2 2 4 2" xfId="5845" xr:uid="{61C17EAF-61BB-4263-AD1C-1DBC234E0DDA}"/>
    <cellStyle name="Currency 3 2 4 2 2 5" xfId="1408" xr:uid="{00000000-0005-0000-0000-0000A4070000}"/>
    <cellStyle name="Currency 3 2 4 2 2 5 2" xfId="5156" xr:uid="{7405506F-1845-4FFC-89BE-CA6A0ED07041}"/>
    <cellStyle name="Currency 3 2 4 2 2 6" xfId="3766" xr:uid="{00000000-0005-0000-0000-0000A5070000}"/>
    <cellStyle name="Currency 3 2 4 2 2 6 2" xfId="7464" xr:uid="{8286B11A-7FE6-4646-8BD8-49D29FF1E0FD}"/>
    <cellStyle name="Currency 3 2 4 2 2 7" xfId="4463" xr:uid="{E69D2A4C-E434-4C3F-B02E-C057FBB982CF}"/>
    <cellStyle name="Currency 3 2 4 2 3" xfId="919" xr:uid="{00000000-0005-0000-0000-0000A6070000}"/>
    <cellStyle name="Currency 3 2 4 2 3 2" xfId="3264" xr:uid="{00000000-0005-0000-0000-0000A7070000}"/>
    <cellStyle name="Currency 3 2 4 2 3 2 2" xfId="6988" xr:uid="{32A4767D-ADF1-4FF1-9DA2-6865B30DA2D7}"/>
    <cellStyle name="Currency 3 2 4 2 3 3" xfId="2333" xr:uid="{00000000-0005-0000-0000-0000A8070000}"/>
    <cellStyle name="Currency 3 2 4 2 3 3 2" xfId="6072" xr:uid="{A824F116-5E3C-4FCB-8443-557B9B066F7E}"/>
    <cellStyle name="Currency 3 2 4 2 3 4" xfId="1640" xr:uid="{00000000-0005-0000-0000-0000A9070000}"/>
    <cellStyle name="Currency 3 2 4 2 3 4 2" xfId="5387" xr:uid="{67796EC6-9E32-4A30-9BE1-7DB67A64E3F1}"/>
    <cellStyle name="Currency 3 2 4 2 3 5" xfId="3997" xr:uid="{00000000-0005-0000-0000-0000AA070000}"/>
    <cellStyle name="Currency 3 2 4 2 3 5 2" xfId="7695" xr:uid="{97EA9697-015F-483E-AFD4-1CF5D34A9946}"/>
    <cellStyle name="Currency 3 2 4 2 3 6" xfId="4694" xr:uid="{0173B222-6E34-4A48-9DC2-41C87128105E}"/>
    <cellStyle name="Currency 3 2 4 2 4" xfId="2789" xr:uid="{00000000-0005-0000-0000-0000AB070000}"/>
    <cellStyle name="Currency 3 2 4 2 4 2" xfId="6526" xr:uid="{2DA4DB49-30E9-4EDA-9A8B-8B7D4ABFA220}"/>
    <cellStyle name="Currency 3 2 4 2 5" xfId="1875" xr:uid="{00000000-0005-0000-0000-0000AC070000}"/>
    <cellStyle name="Currency 3 2 4 2 5 2" xfId="5618" xr:uid="{D8CC5A41-3036-4028-91FB-75792757F2AF}"/>
    <cellStyle name="Currency 3 2 4 2 6" xfId="1174" xr:uid="{00000000-0005-0000-0000-0000AD070000}"/>
    <cellStyle name="Currency 3 2 4 2 6 2" xfId="4925" xr:uid="{9816920C-A031-48F2-9BB2-C65B6FC3782A}"/>
    <cellStyle name="Currency 3 2 4 2 7" xfId="3535" xr:uid="{00000000-0005-0000-0000-0000AE070000}"/>
    <cellStyle name="Currency 3 2 4 2 7 2" xfId="7233" xr:uid="{1EF0BB5F-9B84-4BD0-B1E9-3928D90992A4}"/>
    <cellStyle name="Currency 3 2 4 2 8" xfId="4232" xr:uid="{B5BBB0AA-E209-4D69-A6BF-410924FB54B7}"/>
    <cellStyle name="Currency 3 2 4 3" xfId="669" xr:uid="{00000000-0005-0000-0000-0000AF070000}"/>
    <cellStyle name="Currency 3 2 4 3 2" xfId="2560" xr:uid="{00000000-0005-0000-0000-0000B0070000}"/>
    <cellStyle name="Currency 3 2 4 3 2 2" xfId="6298" xr:uid="{14F0552E-D603-4261-B472-EA96C936E3DC}"/>
    <cellStyle name="Currency 3 2 4 3 3" xfId="3023" xr:uid="{00000000-0005-0000-0000-0000B1070000}"/>
    <cellStyle name="Currency 3 2 4 3 3 2" xfId="6756" xr:uid="{898FD995-4FD1-49A3-A410-8622A40048C3}"/>
    <cellStyle name="Currency 3 2 4 3 4" xfId="2104" xr:uid="{00000000-0005-0000-0000-0000B2070000}"/>
    <cellStyle name="Currency 3 2 4 3 4 2" xfId="5844" xr:uid="{D2027D7D-AECC-49A2-8DBB-E9868E9D7CBA}"/>
    <cellStyle name="Currency 3 2 4 3 5" xfId="1407" xr:uid="{00000000-0005-0000-0000-0000B3070000}"/>
    <cellStyle name="Currency 3 2 4 3 5 2" xfId="5155" xr:uid="{C0701E6B-D53A-4FF6-B845-60F8D7C26663}"/>
    <cellStyle name="Currency 3 2 4 3 6" xfId="3765" xr:uid="{00000000-0005-0000-0000-0000B4070000}"/>
    <cellStyle name="Currency 3 2 4 3 6 2" xfId="7463" xr:uid="{C82279C2-3EFA-420C-B72B-C19C1CA500E2}"/>
    <cellStyle name="Currency 3 2 4 3 7" xfId="4462" xr:uid="{BB878E8D-BF9B-4892-B82C-EDED0EADDB4D}"/>
    <cellStyle name="Currency 3 2 4 4" xfId="918" xr:uid="{00000000-0005-0000-0000-0000B5070000}"/>
    <cellStyle name="Currency 3 2 4 4 2" xfId="3263" xr:uid="{00000000-0005-0000-0000-0000B6070000}"/>
    <cellStyle name="Currency 3 2 4 4 2 2" xfId="6987" xr:uid="{54622583-318B-4181-81CB-835E9521295E}"/>
    <cellStyle name="Currency 3 2 4 4 3" xfId="2332" xr:uid="{00000000-0005-0000-0000-0000B7070000}"/>
    <cellStyle name="Currency 3 2 4 4 3 2" xfId="6071" xr:uid="{EEA2645B-0248-412D-8C27-E250E2A8AC91}"/>
    <cellStyle name="Currency 3 2 4 4 4" xfId="1639" xr:uid="{00000000-0005-0000-0000-0000B8070000}"/>
    <cellStyle name="Currency 3 2 4 4 4 2" xfId="5386" xr:uid="{7885EA6E-60D4-4EC4-B1B4-CBE6D72B2B28}"/>
    <cellStyle name="Currency 3 2 4 4 5" xfId="3996" xr:uid="{00000000-0005-0000-0000-0000B9070000}"/>
    <cellStyle name="Currency 3 2 4 4 5 2" xfId="7694" xr:uid="{466875B3-0DEC-42BD-B10B-89686243DEED}"/>
    <cellStyle name="Currency 3 2 4 4 6" xfId="4693" xr:uid="{76E988D3-32A1-4914-ADBE-B02290B213CA}"/>
    <cellStyle name="Currency 3 2 4 5" xfId="2788" xr:uid="{00000000-0005-0000-0000-0000BA070000}"/>
    <cellStyle name="Currency 3 2 4 5 2" xfId="6525" xr:uid="{7044DE82-EE25-4D01-84C9-04F75B5C9B99}"/>
    <cellStyle name="Currency 3 2 4 6" xfId="1874" xr:uid="{00000000-0005-0000-0000-0000BB070000}"/>
    <cellStyle name="Currency 3 2 4 6 2" xfId="5617" xr:uid="{1FECB5B6-EE71-467E-B80B-C160B57C2269}"/>
    <cellStyle name="Currency 3 2 4 7" xfId="1173" xr:uid="{00000000-0005-0000-0000-0000BC070000}"/>
    <cellStyle name="Currency 3 2 4 7 2" xfId="4924" xr:uid="{068D49E5-2F48-4C0D-A9BE-7475E17401BD}"/>
    <cellStyle name="Currency 3 2 4 8" xfId="3534" xr:uid="{00000000-0005-0000-0000-0000BD070000}"/>
    <cellStyle name="Currency 3 2 4 8 2" xfId="7232" xr:uid="{A4439557-5BED-4FFE-8276-C2327ECC1C36}"/>
    <cellStyle name="Currency 3 2 4 9" xfId="4231" xr:uid="{4A972CF5-47CD-4F58-BA3C-560A1D4E69B5}"/>
    <cellStyle name="Currency 3 3" xfId="97" xr:uid="{00000000-0005-0000-0000-0000BE070000}"/>
    <cellStyle name="Currency 3 3 2" xfId="300" xr:uid="{00000000-0005-0000-0000-0000BF070000}"/>
    <cellStyle name="Currency 3 3 2 2" xfId="671" xr:uid="{00000000-0005-0000-0000-0000C0070000}"/>
    <cellStyle name="Currency 3 3 2 2 2" xfId="2562" xr:uid="{00000000-0005-0000-0000-0000C1070000}"/>
    <cellStyle name="Currency 3 3 2 2 2 2" xfId="6300" xr:uid="{53F38698-3E47-4E5E-B9CF-171317B8B675}"/>
    <cellStyle name="Currency 3 3 2 2 3" xfId="3025" xr:uid="{00000000-0005-0000-0000-0000C2070000}"/>
    <cellStyle name="Currency 3 3 2 2 3 2" xfId="6758" xr:uid="{07E84682-1030-4FD0-B6A7-AA2D73BF66AB}"/>
    <cellStyle name="Currency 3 3 2 2 4" xfId="2106" xr:uid="{00000000-0005-0000-0000-0000C3070000}"/>
    <cellStyle name="Currency 3 3 2 2 4 2" xfId="5846" xr:uid="{CC32C6DB-79FA-476B-A3E6-612CF2981529}"/>
    <cellStyle name="Currency 3 3 2 2 5" xfId="1409" xr:uid="{00000000-0005-0000-0000-0000C4070000}"/>
    <cellStyle name="Currency 3 3 2 2 5 2" xfId="5157" xr:uid="{A15E341F-65F2-4496-82A9-4ABADE5C2DDE}"/>
    <cellStyle name="Currency 3 3 2 2 6" xfId="3767" xr:uid="{00000000-0005-0000-0000-0000C5070000}"/>
    <cellStyle name="Currency 3 3 2 2 6 2" xfId="7465" xr:uid="{EDA5A3E0-5B16-4CEA-B9B3-6C6998984E58}"/>
    <cellStyle name="Currency 3 3 2 2 7" xfId="4464" xr:uid="{CC2F294D-3E11-4C89-A0E5-DCCD3217DDB1}"/>
    <cellStyle name="Currency 3 3 2 3" xfId="920" xr:uid="{00000000-0005-0000-0000-0000C6070000}"/>
    <cellStyle name="Currency 3 3 2 3 2" xfId="3265" xr:uid="{00000000-0005-0000-0000-0000C7070000}"/>
    <cellStyle name="Currency 3 3 2 3 2 2" xfId="6989" xr:uid="{36BDA615-F5F7-4655-88D5-69926EEF4BBD}"/>
    <cellStyle name="Currency 3 3 2 3 3" xfId="2334" xr:uid="{00000000-0005-0000-0000-0000C8070000}"/>
    <cellStyle name="Currency 3 3 2 3 3 2" xfId="6073" xr:uid="{2D8109F1-0BED-4A6D-BF0B-07D9290F6AA2}"/>
    <cellStyle name="Currency 3 3 2 3 4" xfId="1641" xr:uid="{00000000-0005-0000-0000-0000C9070000}"/>
    <cellStyle name="Currency 3 3 2 3 4 2" xfId="5388" xr:uid="{37CEF20E-5DFC-4E31-ACC3-E79A59D27BDC}"/>
    <cellStyle name="Currency 3 3 2 3 5" xfId="3998" xr:uid="{00000000-0005-0000-0000-0000CA070000}"/>
    <cellStyle name="Currency 3 3 2 3 5 2" xfId="7696" xr:uid="{95C13D36-DA98-4DD4-81E0-B44DDA258D70}"/>
    <cellStyle name="Currency 3 3 2 3 6" xfId="4695" xr:uid="{074344B0-9581-4E2B-AA09-C6B2BB194337}"/>
    <cellStyle name="Currency 3 3 2 4" xfId="2790" xr:uid="{00000000-0005-0000-0000-0000CB070000}"/>
    <cellStyle name="Currency 3 3 2 4 2" xfId="6527" xr:uid="{363600BE-7B95-4AD2-9405-4BCF5D2CC107}"/>
    <cellStyle name="Currency 3 3 2 5" xfId="1876" xr:uid="{00000000-0005-0000-0000-0000CC070000}"/>
    <cellStyle name="Currency 3 3 2 5 2" xfId="5619" xr:uid="{2514CBBC-BEBE-4863-8993-FE8FF5D1DE2E}"/>
    <cellStyle name="Currency 3 3 2 6" xfId="1175" xr:uid="{00000000-0005-0000-0000-0000CD070000}"/>
    <cellStyle name="Currency 3 3 2 6 2" xfId="4926" xr:uid="{B0770C71-7495-4838-8912-B5C8111E34E3}"/>
    <cellStyle name="Currency 3 3 2 7" xfId="3536" xr:uid="{00000000-0005-0000-0000-0000CE070000}"/>
    <cellStyle name="Currency 3 3 2 7 2" xfId="7234" xr:uid="{C96ECA08-E077-4EEF-AA8F-EE7F6FD5BEF0}"/>
    <cellStyle name="Currency 3 3 2 8" xfId="4233" xr:uid="{59E06516-0CF6-423D-884C-E268F608B011}"/>
    <cellStyle name="Currency 3 3 3" xfId="566" xr:uid="{00000000-0005-0000-0000-0000CF070000}"/>
    <cellStyle name="Currency 3 3 3 2" xfId="2457" xr:uid="{00000000-0005-0000-0000-0000D0070000}"/>
    <cellStyle name="Currency 3 3 3 2 2" xfId="6195" xr:uid="{5966F1C5-8CC8-427A-AC25-F5E9D1026894}"/>
    <cellStyle name="Currency 3 3 3 3" xfId="2920" xr:uid="{00000000-0005-0000-0000-0000D1070000}"/>
    <cellStyle name="Currency 3 3 3 3 2" xfId="6653" xr:uid="{BEE51FF4-0326-4AEC-B418-09379B1BDFF0}"/>
    <cellStyle name="Currency 3 3 3 4" xfId="2001" xr:uid="{00000000-0005-0000-0000-0000D2070000}"/>
    <cellStyle name="Currency 3 3 3 4 2" xfId="5741" xr:uid="{D8F6F9A4-4E40-4A94-9E20-A5B2A383B577}"/>
    <cellStyle name="Currency 3 3 3 5" xfId="1304" xr:uid="{00000000-0005-0000-0000-0000D3070000}"/>
    <cellStyle name="Currency 3 3 3 5 2" xfId="5052" xr:uid="{FAB1C7A4-B32A-4B7E-9E13-1E78A266DDD4}"/>
    <cellStyle name="Currency 3 3 3 6" xfId="3662" xr:uid="{00000000-0005-0000-0000-0000D4070000}"/>
    <cellStyle name="Currency 3 3 3 6 2" xfId="7360" xr:uid="{CE47617E-9588-4A5F-80C8-571EDEC8F0C0}"/>
    <cellStyle name="Currency 3 3 3 7" xfId="4359" xr:uid="{5389A375-74C2-4988-A2DC-34171225B8C4}"/>
    <cellStyle name="Currency 3 3 4" xfId="808" xr:uid="{00000000-0005-0000-0000-0000D5070000}"/>
    <cellStyle name="Currency 3 3 4 2" xfId="3153" xr:uid="{00000000-0005-0000-0000-0000D6070000}"/>
    <cellStyle name="Currency 3 3 4 2 2" xfId="6884" xr:uid="{F0B583F6-9DE1-4A16-81E9-2DC17DDE3A6B}"/>
    <cellStyle name="Currency 3 3 4 3" xfId="2228" xr:uid="{00000000-0005-0000-0000-0000D7070000}"/>
    <cellStyle name="Currency 3 3 4 3 2" xfId="5968" xr:uid="{6A28C644-4F8A-4CD4-8A27-A61622176882}"/>
    <cellStyle name="Currency 3 3 4 4" xfId="1535" xr:uid="{00000000-0005-0000-0000-0000D8070000}"/>
    <cellStyle name="Currency 3 3 4 4 2" xfId="5283" xr:uid="{A33562BF-F5AC-4693-8F8E-1B4860B545AB}"/>
    <cellStyle name="Currency 3 3 4 5" xfId="3893" xr:uid="{00000000-0005-0000-0000-0000D9070000}"/>
    <cellStyle name="Currency 3 3 4 5 2" xfId="7591" xr:uid="{0F91683E-4A9A-4634-BD46-61CA6E802961}"/>
    <cellStyle name="Currency 3 3 4 6" xfId="4590" xr:uid="{94BD34C0-338C-41A3-AA52-EF1C02762A2D}"/>
    <cellStyle name="Currency 3 3 5" xfId="2684" xr:uid="{00000000-0005-0000-0000-0000DA070000}"/>
    <cellStyle name="Currency 3 3 5 2" xfId="6422" xr:uid="{474AA495-1457-4800-B33A-F61FC8CF96F5}"/>
    <cellStyle name="Currency 3 3 6" xfId="1770" xr:uid="{00000000-0005-0000-0000-0000DB070000}"/>
    <cellStyle name="Currency 3 3 6 2" xfId="5514" xr:uid="{ABE3DE39-2DC0-4868-B96E-A3337055DC77}"/>
    <cellStyle name="Currency 3 3 7" xfId="1069" xr:uid="{00000000-0005-0000-0000-0000DC070000}"/>
    <cellStyle name="Currency 3 3 7 2" xfId="4821" xr:uid="{E17BCD78-09B0-4499-9E11-53CA46C655E7}"/>
    <cellStyle name="Currency 3 3 8" xfId="3431" xr:uid="{00000000-0005-0000-0000-0000DD070000}"/>
    <cellStyle name="Currency 3 3 8 2" xfId="7129" xr:uid="{A0A33092-98FB-4BFC-BB37-2144623303B2}"/>
    <cellStyle name="Currency 3 3 9" xfId="4128" xr:uid="{7354CA08-6480-4399-B2BE-43CB09BDD944}"/>
    <cellStyle name="Currency 3 4" xfId="301" xr:uid="{00000000-0005-0000-0000-0000DE070000}"/>
    <cellStyle name="Currency 3 5" xfId="302" xr:uid="{00000000-0005-0000-0000-0000DF070000}"/>
    <cellStyle name="Currency 3 5 2" xfId="303" xr:uid="{00000000-0005-0000-0000-0000E0070000}"/>
    <cellStyle name="Currency 3 5 2 2" xfId="673" xr:uid="{00000000-0005-0000-0000-0000E1070000}"/>
    <cellStyle name="Currency 3 5 2 2 2" xfId="2564" xr:uid="{00000000-0005-0000-0000-0000E2070000}"/>
    <cellStyle name="Currency 3 5 2 2 2 2" xfId="6302" xr:uid="{CD4A2A4D-7FC2-4768-8C77-2FBCD5DB8D6B}"/>
    <cellStyle name="Currency 3 5 2 2 3" xfId="3027" xr:uid="{00000000-0005-0000-0000-0000E3070000}"/>
    <cellStyle name="Currency 3 5 2 2 3 2" xfId="6760" xr:uid="{499F499A-5C86-4450-BBA8-D1DB30DCAB9E}"/>
    <cellStyle name="Currency 3 5 2 2 4" xfId="2108" xr:uid="{00000000-0005-0000-0000-0000E4070000}"/>
    <cellStyle name="Currency 3 5 2 2 4 2" xfId="5848" xr:uid="{39E6C41E-A0F5-461E-B62B-70F0EE4B241C}"/>
    <cellStyle name="Currency 3 5 2 2 5" xfId="1411" xr:uid="{00000000-0005-0000-0000-0000E5070000}"/>
    <cellStyle name="Currency 3 5 2 2 5 2" xfId="5159" xr:uid="{712DB5C3-E579-41D5-824B-2C0172DC6086}"/>
    <cellStyle name="Currency 3 5 2 2 6" xfId="3769" xr:uid="{00000000-0005-0000-0000-0000E6070000}"/>
    <cellStyle name="Currency 3 5 2 2 6 2" xfId="7467" xr:uid="{85918A70-7098-4729-86F4-0D33E8A717B3}"/>
    <cellStyle name="Currency 3 5 2 2 7" xfId="4466" xr:uid="{337CB7DE-8C06-4B3B-983C-F4088CF4C395}"/>
    <cellStyle name="Currency 3 5 2 3" xfId="922" xr:uid="{00000000-0005-0000-0000-0000E7070000}"/>
    <cellStyle name="Currency 3 5 2 3 2" xfId="3267" xr:uid="{00000000-0005-0000-0000-0000E8070000}"/>
    <cellStyle name="Currency 3 5 2 3 2 2" xfId="6991" xr:uid="{2A0CC7E6-1657-491E-BBF7-2102795AAA95}"/>
    <cellStyle name="Currency 3 5 2 3 3" xfId="2336" xr:uid="{00000000-0005-0000-0000-0000E9070000}"/>
    <cellStyle name="Currency 3 5 2 3 3 2" xfId="6075" xr:uid="{E96D06AB-2AF5-4C08-A9FB-7405D69A3375}"/>
    <cellStyle name="Currency 3 5 2 3 4" xfId="1643" xr:uid="{00000000-0005-0000-0000-0000EA070000}"/>
    <cellStyle name="Currency 3 5 2 3 4 2" xfId="5390" xr:uid="{9A6958FD-06AB-4C21-A8EF-5781E9583D43}"/>
    <cellStyle name="Currency 3 5 2 3 5" xfId="4000" xr:uid="{00000000-0005-0000-0000-0000EB070000}"/>
    <cellStyle name="Currency 3 5 2 3 5 2" xfId="7698" xr:uid="{5C9464C9-59C0-4D5E-91F5-AAADF680A9B9}"/>
    <cellStyle name="Currency 3 5 2 3 6" xfId="4697" xr:uid="{5D845445-3103-419F-BCD7-86FAD630B882}"/>
    <cellStyle name="Currency 3 5 2 4" xfId="2792" xr:uid="{00000000-0005-0000-0000-0000EC070000}"/>
    <cellStyle name="Currency 3 5 2 4 2" xfId="6529" xr:uid="{10B8625C-7F22-4D72-99BB-4DB7F1C56CFC}"/>
    <cellStyle name="Currency 3 5 2 5" xfId="1878" xr:uid="{00000000-0005-0000-0000-0000ED070000}"/>
    <cellStyle name="Currency 3 5 2 5 2" xfId="5621" xr:uid="{D04BBFC9-298E-44FF-9B50-B3502A0C329B}"/>
    <cellStyle name="Currency 3 5 2 6" xfId="1177" xr:uid="{00000000-0005-0000-0000-0000EE070000}"/>
    <cellStyle name="Currency 3 5 2 6 2" xfId="4928" xr:uid="{F6A9D93A-2A34-467A-B74E-3C3888635DD8}"/>
    <cellStyle name="Currency 3 5 2 7" xfId="3538" xr:uid="{00000000-0005-0000-0000-0000EF070000}"/>
    <cellStyle name="Currency 3 5 2 7 2" xfId="7236" xr:uid="{2E1BC419-B745-4966-9C28-531F01924D92}"/>
    <cellStyle name="Currency 3 5 2 8" xfId="4235" xr:uid="{5BEB6A11-A3CB-4908-BFC9-5570D0A1E1B2}"/>
    <cellStyle name="Currency 3 5 3" xfId="672" xr:uid="{00000000-0005-0000-0000-0000F0070000}"/>
    <cellStyle name="Currency 3 5 3 2" xfId="2563" xr:uid="{00000000-0005-0000-0000-0000F1070000}"/>
    <cellStyle name="Currency 3 5 3 2 2" xfId="6301" xr:uid="{83D911AD-1AAC-4959-94D8-579DCCD9C35E}"/>
    <cellStyle name="Currency 3 5 3 3" xfId="3026" xr:uid="{00000000-0005-0000-0000-0000F2070000}"/>
    <cellStyle name="Currency 3 5 3 3 2" xfId="6759" xr:uid="{36146BA6-D41C-4137-900C-A815F7CFDBC9}"/>
    <cellStyle name="Currency 3 5 3 4" xfId="2107" xr:uid="{00000000-0005-0000-0000-0000F3070000}"/>
    <cellStyle name="Currency 3 5 3 4 2" xfId="5847" xr:uid="{6CAD8A8D-C441-4C52-B021-BDE730352D2B}"/>
    <cellStyle name="Currency 3 5 3 5" xfId="1410" xr:uid="{00000000-0005-0000-0000-0000F4070000}"/>
    <cellStyle name="Currency 3 5 3 5 2" xfId="5158" xr:uid="{7CC47286-8813-4E3D-B30E-2744CAD8085D}"/>
    <cellStyle name="Currency 3 5 3 6" xfId="3768" xr:uid="{00000000-0005-0000-0000-0000F5070000}"/>
    <cellStyle name="Currency 3 5 3 6 2" xfId="7466" xr:uid="{891319BD-7257-4EF1-8614-0099438351B5}"/>
    <cellStyle name="Currency 3 5 3 7" xfId="4465" xr:uid="{3F54071A-D8DC-4F68-8F64-15CC70BFF579}"/>
    <cellStyle name="Currency 3 5 4" xfId="921" xr:uid="{00000000-0005-0000-0000-0000F6070000}"/>
    <cellStyle name="Currency 3 5 4 2" xfId="3266" xr:uid="{00000000-0005-0000-0000-0000F7070000}"/>
    <cellStyle name="Currency 3 5 4 2 2" xfId="6990" xr:uid="{27123979-EB20-43EC-B7FE-830901FB8A47}"/>
    <cellStyle name="Currency 3 5 4 3" xfId="2335" xr:uid="{00000000-0005-0000-0000-0000F8070000}"/>
    <cellStyle name="Currency 3 5 4 3 2" xfId="6074" xr:uid="{8C28B812-1031-4A1A-BC41-5DE0197456CB}"/>
    <cellStyle name="Currency 3 5 4 4" xfId="1642" xr:uid="{00000000-0005-0000-0000-0000F9070000}"/>
    <cellStyle name="Currency 3 5 4 4 2" xfId="5389" xr:uid="{C38FE9B0-4141-4339-8CB3-9D78BDAB39F3}"/>
    <cellStyle name="Currency 3 5 4 5" xfId="3999" xr:uid="{00000000-0005-0000-0000-0000FA070000}"/>
    <cellStyle name="Currency 3 5 4 5 2" xfId="7697" xr:uid="{C8B591F4-E22D-4A84-A830-93B9175C299D}"/>
    <cellStyle name="Currency 3 5 4 6" xfId="4696" xr:uid="{74012594-6493-469F-A5F5-C5AA04A25EB6}"/>
    <cellStyle name="Currency 3 5 5" xfId="2791" xr:uid="{00000000-0005-0000-0000-0000FB070000}"/>
    <cellStyle name="Currency 3 5 5 2" xfId="6528" xr:uid="{59FC2ED0-DF85-4998-BE58-A0B98AF1A247}"/>
    <cellStyle name="Currency 3 5 6" xfId="1877" xr:uid="{00000000-0005-0000-0000-0000FC070000}"/>
    <cellStyle name="Currency 3 5 6 2" xfId="5620" xr:uid="{2EC491CB-84E5-4C64-968C-3E9366A486AA}"/>
    <cellStyle name="Currency 3 5 7" xfId="1176" xr:uid="{00000000-0005-0000-0000-0000FD070000}"/>
    <cellStyle name="Currency 3 5 7 2" xfId="4927" xr:uid="{8BD0272C-8E67-4913-AB39-7C265D32B7F1}"/>
    <cellStyle name="Currency 3 5 8" xfId="3537" xr:uid="{00000000-0005-0000-0000-0000FE070000}"/>
    <cellStyle name="Currency 3 5 8 2" xfId="7235" xr:uid="{C5ED8D7C-BFE4-4E6F-9A39-4591EA25BC3E}"/>
    <cellStyle name="Currency 3 5 9" xfId="4234" xr:uid="{16866391-C495-49EB-A625-84AA523CECF0}"/>
    <cellStyle name="Currency 3 6" xfId="530" xr:uid="{00000000-0005-0000-0000-0000FF070000}"/>
    <cellStyle name="Currency 4" xfId="98" xr:uid="{00000000-0005-0000-0000-000000080000}"/>
    <cellStyle name="Currency 4 2" xfId="99" xr:uid="{00000000-0005-0000-0000-000001080000}"/>
    <cellStyle name="Currency 4 2 2" xfId="100" xr:uid="{00000000-0005-0000-0000-000002080000}"/>
    <cellStyle name="Currency 4 2 2 2" xfId="304" xr:uid="{00000000-0005-0000-0000-000003080000}"/>
    <cellStyle name="Currency 4 2 2 2 2" xfId="674" xr:uid="{00000000-0005-0000-0000-000004080000}"/>
    <cellStyle name="Currency 4 2 2 2 2 2" xfId="2565" xr:uid="{00000000-0005-0000-0000-000005080000}"/>
    <cellStyle name="Currency 4 2 2 2 2 2 2" xfId="6303" xr:uid="{3EA4C4CD-CC07-457D-BBBC-228519A8ACE9}"/>
    <cellStyle name="Currency 4 2 2 2 2 3" xfId="3028" xr:uid="{00000000-0005-0000-0000-000006080000}"/>
    <cellStyle name="Currency 4 2 2 2 2 3 2" xfId="6761" xr:uid="{144A4A65-44AE-45EF-9FD7-BBCBFE4C9888}"/>
    <cellStyle name="Currency 4 2 2 2 2 4" xfId="2109" xr:uid="{00000000-0005-0000-0000-000007080000}"/>
    <cellStyle name="Currency 4 2 2 2 2 4 2" xfId="5849" xr:uid="{AB0FB9BB-A7A3-4181-9985-660023D89496}"/>
    <cellStyle name="Currency 4 2 2 2 2 5" xfId="1412" xr:uid="{00000000-0005-0000-0000-000008080000}"/>
    <cellStyle name="Currency 4 2 2 2 2 5 2" xfId="5160" xr:uid="{3C794D49-84C8-44B9-BB87-60AE6FABA35F}"/>
    <cellStyle name="Currency 4 2 2 2 2 6" xfId="3770" xr:uid="{00000000-0005-0000-0000-000009080000}"/>
    <cellStyle name="Currency 4 2 2 2 2 6 2" xfId="7468" xr:uid="{6888B2C5-EE37-4710-8648-B908C37F0C21}"/>
    <cellStyle name="Currency 4 2 2 2 2 7" xfId="4467" xr:uid="{3ECA0905-96E4-4505-A4CC-31CD3AEEE2EF}"/>
    <cellStyle name="Currency 4 2 2 2 3" xfId="923" xr:uid="{00000000-0005-0000-0000-00000A080000}"/>
    <cellStyle name="Currency 4 2 2 2 3 2" xfId="3268" xr:uid="{00000000-0005-0000-0000-00000B080000}"/>
    <cellStyle name="Currency 4 2 2 2 3 2 2" xfId="6992" xr:uid="{677708B0-0A9E-41C4-865E-605ACFCFC0B5}"/>
    <cellStyle name="Currency 4 2 2 2 3 3" xfId="2337" xr:uid="{00000000-0005-0000-0000-00000C080000}"/>
    <cellStyle name="Currency 4 2 2 2 3 3 2" xfId="6076" xr:uid="{59C98263-14B5-42CD-879E-7DDC9A7C6B1A}"/>
    <cellStyle name="Currency 4 2 2 2 3 4" xfId="1644" xr:uid="{00000000-0005-0000-0000-00000D080000}"/>
    <cellStyle name="Currency 4 2 2 2 3 4 2" xfId="5391" xr:uid="{2A3A5CFA-4833-4B2D-8776-07A68E2A86A6}"/>
    <cellStyle name="Currency 4 2 2 2 3 5" xfId="4001" xr:uid="{00000000-0005-0000-0000-00000E080000}"/>
    <cellStyle name="Currency 4 2 2 2 3 5 2" xfId="7699" xr:uid="{3C93B2B8-0069-46D7-91A5-A78C6D3D7819}"/>
    <cellStyle name="Currency 4 2 2 2 3 6" xfId="4698" xr:uid="{5BA1DADF-F642-4140-9ED7-3C804203BE0E}"/>
    <cellStyle name="Currency 4 2 2 2 4" xfId="2793" xr:uid="{00000000-0005-0000-0000-00000F080000}"/>
    <cellStyle name="Currency 4 2 2 2 4 2" xfId="6530" xr:uid="{701E0110-A964-4B8A-B66F-91C068AC5E84}"/>
    <cellStyle name="Currency 4 2 2 2 5" xfId="1879" xr:uid="{00000000-0005-0000-0000-000010080000}"/>
    <cellStyle name="Currency 4 2 2 2 5 2" xfId="5622" xr:uid="{CF4376B1-42E9-4178-8340-668808C5D079}"/>
    <cellStyle name="Currency 4 2 2 2 6" xfId="1178" xr:uid="{00000000-0005-0000-0000-000011080000}"/>
    <cellStyle name="Currency 4 2 2 2 6 2" xfId="4929" xr:uid="{4D3C1DB6-BA6F-406C-BA4C-A34D8228B3F3}"/>
    <cellStyle name="Currency 4 2 2 2 7" xfId="3539" xr:uid="{00000000-0005-0000-0000-000012080000}"/>
    <cellStyle name="Currency 4 2 2 2 7 2" xfId="7237" xr:uid="{0FE10620-C0B3-43F6-AE75-849E8001474F}"/>
    <cellStyle name="Currency 4 2 2 2 8" xfId="4236" xr:uid="{F6DEFC8C-DB31-47B5-BE69-695466C798BC}"/>
    <cellStyle name="Currency 4 2 2 3" xfId="567" xr:uid="{00000000-0005-0000-0000-000013080000}"/>
    <cellStyle name="Currency 4 2 2 3 2" xfId="2458" xr:uid="{00000000-0005-0000-0000-000014080000}"/>
    <cellStyle name="Currency 4 2 2 3 2 2" xfId="6196" xr:uid="{EB96C5C1-B28F-4018-855D-32DE85464B77}"/>
    <cellStyle name="Currency 4 2 2 3 3" xfId="2921" xr:uid="{00000000-0005-0000-0000-000015080000}"/>
    <cellStyle name="Currency 4 2 2 3 3 2" xfId="6654" xr:uid="{D1FF6FA3-3A2E-4D98-B253-F5B6ADB08EC8}"/>
    <cellStyle name="Currency 4 2 2 3 4" xfId="2002" xr:uid="{00000000-0005-0000-0000-000016080000}"/>
    <cellStyle name="Currency 4 2 2 3 4 2" xfId="5742" xr:uid="{90CC665C-81EF-4699-AE47-11068BA1BA02}"/>
    <cellStyle name="Currency 4 2 2 3 5" xfId="1305" xr:uid="{00000000-0005-0000-0000-000017080000}"/>
    <cellStyle name="Currency 4 2 2 3 5 2" xfId="5053" xr:uid="{D95E9A68-09F1-49EC-A6F4-C21C17C6F459}"/>
    <cellStyle name="Currency 4 2 2 3 6" xfId="3663" xr:uid="{00000000-0005-0000-0000-000018080000}"/>
    <cellStyle name="Currency 4 2 2 3 6 2" xfId="7361" xr:uid="{E71F8D4C-92C6-4691-9897-2FB0C41F8CBF}"/>
    <cellStyle name="Currency 4 2 2 3 7" xfId="4360" xr:uid="{EF3BE410-E57A-42D9-A167-C0622B2F6B92}"/>
    <cellStyle name="Currency 4 2 2 4" xfId="809" xr:uid="{00000000-0005-0000-0000-000019080000}"/>
    <cellStyle name="Currency 4 2 2 4 2" xfId="3154" xr:uid="{00000000-0005-0000-0000-00001A080000}"/>
    <cellStyle name="Currency 4 2 2 4 2 2" xfId="6885" xr:uid="{BB947D1B-9D7B-4DBB-86BD-D817369FF203}"/>
    <cellStyle name="Currency 4 2 2 4 3" xfId="2229" xr:uid="{00000000-0005-0000-0000-00001B080000}"/>
    <cellStyle name="Currency 4 2 2 4 3 2" xfId="5969" xr:uid="{67EBA89C-B4C0-4430-A08B-B8E34DFE9ED3}"/>
    <cellStyle name="Currency 4 2 2 4 4" xfId="1536" xr:uid="{00000000-0005-0000-0000-00001C080000}"/>
    <cellStyle name="Currency 4 2 2 4 4 2" xfId="5284" xr:uid="{A450DBBD-A76A-41BC-AB0E-FD848C034E3F}"/>
    <cellStyle name="Currency 4 2 2 4 5" xfId="3894" xr:uid="{00000000-0005-0000-0000-00001D080000}"/>
    <cellStyle name="Currency 4 2 2 4 5 2" xfId="7592" xr:uid="{BADC558E-7DC9-46AB-B5BE-21D5D6D95900}"/>
    <cellStyle name="Currency 4 2 2 4 6" xfId="4591" xr:uid="{1A7F2087-B812-4CE5-833B-6895E135297D}"/>
    <cellStyle name="Currency 4 2 2 5" xfId="2685" xr:uid="{00000000-0005-0000-0000-00001E080000}"/>
    <cellStyle name="Currency 4 2 2 5 2" xfId="6423" xr:uid="{B3208377-0A0D-497D-8858-E8E9A2ABF740}"/>
    <cellStyle name="Currency 4 2 2 6" xfId="1771" xr:uid="{00000000-0005-0000-0000-00001F080000}"/>
    <cellStyle name="Currency 4 2 2 6 2" xfId="5515" xr:uid="{233EFFA7-8582-4571-BA5C-AE5B9C9B8377}"/>
    <cellStyle name="Currency 4 2 2 7" xfId="1070" xr:uid="{00000000-0005-0000-0000-000020080000}"/>
    <cellStyle name="Currency 4 2 2 7 2" xfId="4822" xr:uid="{7988D58A-CE8D-4BC3-B742-8066770816BF}"/>
    <cellStyle name="Currency 4 2 2 8" xfId="3432" xr:uid="{00000000-0005-0000-0000-000021080000}"/>
    <cellStyle name="Currency 4 2 2 8 2" xfId="7130" xr:uid="{5DC29DD4-0245-4210-903F-4638DEACB55F}"/>
    <cellStyle name="Currency 4 2 2 9" xfId="4129" xr:uid="{F2F1230F-0E13-4D3A-AEF1-54E06DBE4ACC}"/>
    <cellStyle name="Currency 4 2 3" xfId="305" xr:uid="{00000000-0005-0000-0000-000022080000}"/>
    <cellStyle name="Currency 4 3" xfId="101" xr:uid="{00000000-0005-0000-0000-000023080000}"/>
    <cellStyle name="Currency 4 3 2" xfId="102" xr:uid="{00000000-0005-0000-0000-000024080000}"/>
    <cellStyle name="Currency 4 3 2 2" xfId="306" xr:uid="{00000000-0005-0000-0000-000025080000}"/>
    <cellStyle name="Currency 4 3 2 2 2" xfId="675" xr:uid="{00000000-0005-0000-0000-000026080000}"/>
    <cellStyle name="Currency 4 3 2 2 2 2" xfId="2566" xr:uid="{00000000-0005-0000-0000-000027080000}"/>
    <cellStyle name="Currency 4 3 2 2 2 2 2" xfId="6304" xr:uid="{793F66A4-E6A3-4E50-A6BA-B2EBB986DAEC}"/>
    <cellStyle name="Currency 4 3 2 2 2 3" xfId="3029" xr:uid="{00000000-0005-0000-0000-000028080000}"/>
    <cellStyle name="Currency 4 3 2 2 2 3 2" xfId="6762" xr:uid="{958F14B3-809A-47A0-9B77-6212BA41C568}"/>
    <cellStyle name="Currency 4 3 2 2 2 4" xfId="2110" xr:uid="{00000000-0005-0000-0000-000029080000}"/>
    <cellStyle name="Currency 4 3 2 2 2 4 2" xfId="5850" xr:uid="{3C6FD8C4-A023-4906-8F3C-2A5E77669D3C}"/>
    <cellStyle name="Currency 4 3 2 2 2 5" xfId="1413" xr:uid="{00000000-0005-0000-0000-00002A080000}"/>
    <cellStyle name="Currency 4 3 2 2 2 5 2" xfId="5161" xr:uid="{550828C7-C166-4B10-8ED1-70BF87BE8F3B}"/>
    <cellStyle name="Currency 4 3 2 2 2 6" xfId="3771" xr:uid="{00000000-0005-0000-0000-00002B080000}"/>
    <cellStyle name="Currency 4 3 2 2 2 6 2" xfId="7469" xr:uid="{E149A828-C99D-4628-8E56-0463922E8932}"/>
    <cellStyle name="Currency 4 3 2 2 2 7" xfId="4468" xr:uid="{B5D060AE-C400-465C-BE35-D17D6A5D4C54}"/>
    <cellStyle name="Currency 4 3 2 2 3" xfId="924" xr:uid="{00000000-0005-0000-0000-00002C080000}"/>
    <cellStyle name="Currency 4 3 2 2 3 2" xfId="3269" xr:uid="{00000000-0005-0000-0000-00002D080000}"/>
    <cellStyle name="Currency 4 3 2 2 3 2 2" xfId="6993" xr:uid="{6FCE368C-F49D-48C5-B2F0-C36967447A24}"/>
    <cellStyle name="Currency 4 3 2 2 3 3" xfId="2338" xr:uid="{00000000-0005-0000-0000-00002E080000}"/>
    <cellStyle name="Currency 4 3 2 2 3 3 2" xfId="6077" xr:uid="{EF7427DA-2C8C-43BC-BEC4-C13A18A566FE}"/>
    <cellStyle name="Currency 4 3 2 2 3 4" xfId="1645" xr:uid="{00000000-0005-0000-0000-00002F080000}"/>
    <cellStyle name="Currency 4 3 2 2 3 4 2" xfId="5392" xr:uid="{22E7F058-000D-4B86-9FA6-5938DEDEFEE2}"/>
    <cellStyle name="Currency 4 3 2 2 3 5" xfId="4002" xr:uid="{00000000-0005-0000-0000-000030080000}"/>
    <cellStyle name="Currency 4 3 2 2 3 5 2" xfId="7700" xr:uid="{96896BD4-01BC-49D5-A4E7-96F5A8DA449A}"/>
    <cellStyle name="Currency 4 3 2 2 3 6" xfId="4699" xr:uid="{99269B10-79E7-43A5-9B3A-290E353702C2}"/>
    <cellStyle name="Currency 4 3 2 2 4" xfId="2794" xr:uid="{00000000-0005-0000-0000-000031080000}"/>
    <cellStyle name="Currency 4 3 2 2 4 2" xfId="6531" xr:uid="{92676FA9-5971-4AFA-90E6-39A561DBF2EE}"/>
    <cellStyle name="Currency 4 3 2 2 5" xfId="1880" xr:uid="{00000000-0005-0000-0000-000032080000}"/>
    <cellStyle name="Currency 4 3 2 2 5 2" xfId="5623" xr:uid="{ACA13220-1F45-4A21-A4DE-17A33B2CBDB6}"/>
    <cellStyle name="Currency 4 3 2 2 6" xfId="1179" xr:uid="{00000000-0005-0000-0000-000033080000}"/>
    <cellStyle name="Currency 4 3 2 2 6 2" xfId="4930" xr:uid="{35C37BB0-15B0-4E23-9E15-6DDD071200F6}"/>
    <cellStyle name="Currency 4 3 2 2 7" xfId="3540" xr:uid="{00000000-0005-0000-0000-000034080000}"/>
    <cellStyle name="Currency 4 3 2 2 7 2" xfId="7238" xr:uid="{888B7F56-AC5C-4D37-9002-1C81D0D1E7AB}"/>
    <cellStyle name="Currency 4 3 2 2 8" xfId="4237" xr:uid="{136E9CB3-07E9-40F2-8866-2043A1E42262}"/>
    <cellStyle name="Currency 4 3 2 3" xfId="568" xr:uid="{00000000-0005-0000-0000-000035080000}"/>
    <cellStyle name="Currency 4 3 2 3 2" xfId="2459" xr:uid="{00000000-0005-0000-0000-000036080000}"/>
    <cellStyle name="Currency 4 3 2 3 2 2" xfId="6197" xr:uid="{EA44F9C1-D8D8-4A4E-A3BF-A5907ABC5E32}"/>
    <cellStyle name="Currency 4 3 2 3 3" xfId="2922" xr:uid="{00000000-0005-0000-0000-000037080000}"/>
    <cellStyle name="Currency 4 3 2 3 3 2" xfId="6655" xr:uid="{00AC3DB7-84A3-428E-9257-3454A72F4EB3}"/>
    <cellStyle name="Currency 4 3 2 3 4" xfId="2003" xr:uid="{00000000-0005-0000-0000-000038080000}"/>
    <cellStyle name="Currency 4 3 2 3 4 2" xfId="5743" xr:uid="{C8C3B54A-9ADF-4A23-8EEB-F81D8A838690}"/>
    <cellStyle name="Currency 4 3 2 3 5" xfId="1306" xr:uid="{00000000-0005-0000-0000-000039080000}"/>
    <cellStyle name="Currency 4 3 2 3 5 2" xfId="5054" xr:uid="{A2DA4370-1D64-4391-A764-EF2D525D6B23}"/>
    <cellStyle name="Currency 4 3 2 3 6" xfId="3664" xr:uid="{00000000-0005-0000-0000-00003A080000}"/>
    <cellStyle name="Currency 4 3 2 3 6 2" xfId="7362" xr:uid="{53344E2B-1BE7-4435-B55B-74201E400565}"/>
    <cellStyle name="Currency 4 3 2 3 7" xfId="4361" xr:uid="{CD162B3D-2279-4AD5-A5B7-8333D10C4A27}"/>
    <cellStyle name="Currency 4 3 2 4" xfId="810" xr:uid="{00000000-0005-0000-0000-00003B080000}"/>
    <cellStyle name="Currency 4 3 2 4 2" xfId="3155" xr:uid="{00000000-0005-0000-0000-00003C080000}"/>
    <cellStyle name="Currency 4 3 2 4 2 2" xfId="6886" xr:uid="{36CF33F0-209F-48EB-A8B8-BC757A37AB85}"/>
    <cellStyle name="Currency 4 3 2 4 3" xfId="2230" xr:uid="{00000000-0005-0000-0000-00003D080000}"/>
    <cellStyle name="Currency 4 3 2 4 3 2" xfId="5970" xr:uid="{0A3C2FA4-E7CB-4912-8D19-E9F1FA7AC6C8}"/>
    <cellStyle name="Currency 4 3 2 4 4" xfId="1537" xr:uid="{00000000-0005-0000-0000-00003E080000}"/>
    <cellStyle name="Currency 4 3 2 4 4 2" xfId="5285" xr:uid="{6AD22E27-36D3-40F3-BB78-35F23833C348}"/>
    <cellStyle name="Currency 4 3 2 4 5" xfId="3895" xr:uid="{00000000-0005-0000-0000-00003F080000}"/>
    <cellStyle name="Currency 4 3 2 4 5 2" xfId="7593" xr:uid="{5A5B62E2-3108-4ABC-A1AB-86222B821ACE}"/>
    <cellStyle name="Currency 4 3 2 4 6" xfId="4592" xr:uid="{2279F0A3-723F-4931-BE11-63DEB1631C41}"/>
    <cellStyle name="Currency 4 3 2 5" xfId="2686" xr:uid="{00000000-0005-0000-0000-000040080000}"/>
    <cellStyle name="Currency 4 3 2 5 2" xfId="6424" xr:uid="{E0AA643E-43F1-4655-8483-9ED79E97E6FB}"/>
    <cellStyle name="Currency 4 3 2 6" xfId="1772" xr:uid="{00000000-0005-0000-0000-000041080000}"/>
    <cellStyle name="Currency 4 3 2 6 2" xfId="5516" xr:uid="{7654C597-CACE-4BD1-983B-10C89E14A888}"/>
    <cellStyle name="Currency 4 3 2 7" xfId="1071" xr:uid="{00000000-0005-0000-0000-000042080000}"/>
    <cellStyle name="Currency 4 3 2 7 2" xfId="4823" xr:uid="{727604F6-C976-46CA-9821-4C0368015AC9}"/>
    <cellStyle name="Currency 4 3 2 8" xfId="3433" xr:uid="{00000000-0005-0000-0000-000043080000}"/>
    <cellStyle name="Currency 4 3 2 8 2" xfId="7131" xr:uid="{23F87EDC-67E0-4C3E-8015-DAB447C410AF}"/>
    <cellStyle name="Currency 4 3 2 9" xfId="4130" xr:uid="{D2B24EC1-F05A-429B-B3DB-3087A1C20CEC}"/>
    <cellStyle name="Currency 4 3 3" xfId="307" xr:uid="{00000000-0005-0000-0000-000044080000}"/>
    <cellStyle name="Currency 4 4" xfId="103" xr:uid="{00000000-0005-0000-0000-000045080000}"/>
    <cellStyle name="Currency 4 4 2" xfId="308" xr:uid="{00000000-0005-0000-0000-000046080000}"/>
    <cellStyle name="Currency 4 4 2 2" xfId="676" xr:uid="{00000000-0005-0000-0000-000047080000}"/>
    <cellStyle name="Currency 4 4 2 2 2" xfId="2567" xr:uid="{00000000-0005-0000-0000-000048080000}"/>
    <cellStyle name="Currency 4 4 2 2 2 2" xfId="6305" xr:uid="{1852BDD5-128C-4D73-A149-3D8F18BD2B98}"/>
    <cellStyle name="Currency 4 4 2 2 3" xfId="3030" xr:uid="{00000000-0005-0000-0000-000049080000}"/>
    <cellStyle name="Currency 4 4 2 2 3 2" xfId="6763" xr:uid="{6284B570-652A-4FC5-92F3-FB903BD6A996}"/>
    <cellStyle name="Currency 4 4 2 2 4" xfId="2111" xr:uid="{00000000-0005-0000-0000-00004A080000}"/>
    <cellStyle name="Currency 4 4 2 2 4 2" xfId="5851" xr:uid="{F5144711-6212-4523-A926-64B6BD7D53AD}"/>
    <cellStyle name="Currency 4 4 2 2 5" xfId="1414" xr:uid="{00000000-0005-0000-0000-00004B080000}"/>
    <cellStyle name="Currency 4 4 2 2 5 2" xfId="5162" xr:uid="{67937187-A53E-4A67-9852-FF3EFBA6F9AD}"/>
    <cellStyle name="Currency 4 4 2 2 6" xfId="3772" xr:uid="{00000000-0005-0000-0000-00004C080000}"/>
    <cellStyle name="Currency 4 4 2 2 6 2" xfId="7470" xr:uid="{A7744A65-8BD2-4898-92DE-913938820944}"/>
    <cellStyle name="Currency 4 4 2 2 7" xfId="4469" xr:uid="{9C5FED50-3D8B-4643-B3EE-110054F319A6}"/>
    <cellStyle name="Currency 4 4 2 3" xfId="925" xr:uid="{00000000-0005-0000-0000-00004D080000}"/>
    <cellStyle name="Currency 4 4 2 3 2" xfId="3270" xr:uid="{00000000-0005-0000-0000-00004E080000}"/>
    <cellStyle name="Currency 4 4 2 3 2 2" xfId="6994" xr:uid="{F3E515E4-D842-447F-9B57-8E6B62384028}"/>
    <cellStyle name="Currency 4 4 2 3 3" xfId="2339" xr:uid="{00000000-0005-0000-0000-00004F080000}"/>
    <cellStyle name="Currency 4 4 2 3 3 2" xfId="6078" xr:uid="{DC73B2E7-4FBA-47F9-813C-11F2FE233F31}"/>
    <cellStyle name="Currency 4 4 2 3 4" xfId="1646" xr:uid="{00000000-0005-0000-0000-000050080000}"/>
    <cellStyle name="Currency 4 4 2 3 4 2" xfId="5393" xr:uid="{C79498B9-E3B8-4964-B02B-9E3D3E7BE3CF}"/>
    <cellStyle name="Currency 4 4 2 3 5" xfId="4003" xr:uid="{00000000-0005-0000-0000-000051080000}"/>
    <cellStyle name="Currency 4 4 2 3 5 2" xfId="7701" xr:uid="{C3EB7D6B-F614-4B3C-937D-7E32709D499B}"/>
    <cellStyle name="Currency 4 4 2 3 6" xfId="4700" xr:uid="{DE8E266C-F1E0-41A1-93E1-9ADF8DB96F60}"/>
    <cellStyle name="Currency 4 4 2 4" xfId="2795" xr:uid="{00000000-0005-0000-0000-000052080000}"/>
    <cellStyle name="Currency 4 4 2 4 2" xfId="6532" xr:uid="{6CA1302E-89B5-43B5-A5DA-62962F160733}"/>
    <cellStyle name="Currency 4 4 2 5" xfId="1881" xr:uid="{00000000-0005-0000-0000-000053080000}"/>
    <cellStyle name="Currency 4 4 2 5 2" xfId="5624" xr:uid="{7A9B0BE3-E7DD-460B-970D-19BD0E2CD1B6}"/>
    <cellStyle name="Currency 4 4 2 6" xfId="1180" xr:uid="{00000000-0005-0000-0000-000054080000}"/>
    <cellStyle name="Currency 4 4 2 6 2" xfId="4931" xr:uid="{B81EFD18-7A4A-43B6-BA30-3BBFD50E6292}"/>
    <cellStyle name="Currency 4 4 2 7" xfId="3541" xr:uid="{00000000-0005-0000-0000-000055080000}"/>
    <cellStyle name="Currency 4 4 2 7 2" xfId="7239" xr:uid="{73404925-62EA-4D54-8083-DD265C414439}"/>
    <cellStyle name="Currency 4 4 2 8" xfId="4238" xr:uid="{9DDBB47D-4665-402B-9E7B-31FFE351CB02}"/>
    <cellStyle name="Currency 4 4 3" xfId="569" xr:uid="{00000000-0005-0000-0000-000056080000}"/>
    <cellStyle name="Currency 4 4 3 2" xfId="2460" xr:uid="{00000000-0005-0000-0000-000057080000}"/>
    <cellStyle name="Currency 4 4 3 2 2" xfId="6198" xr:uid="{099215CE-2966-4FF1-9A5F-8678DFD67F26}"/>
    <cellStyle name="Currency 4 4 3 3" xfId="2923" xr:uid="{00000000-0005-0000-0000-000058080000}"/>
    <cellStyle name="Currency 4 4 3 3 2" xfId="6656" xr:uid="{F93EFEDB-CFDD-4454-8C52-2D568C80EAEB}"/>
    <cellStyle name="Currency 4 4 3 4" xfId="2004" xr:uid="{00000000-0005-0000-0000-000059080000}"/>
    <cellStyle name="Currency 4 4 3 4 2" xfId="5744" xr:uid="{14ACD9D4-C6EB-4F23-B898-7C1E9EA1FF66}"/>
    <cellStyle name="Currency 4 4 3 5" xfId="1307" xr:uid="{00000000-0005-0000-0000-00005A080000}"/>
    <cellStyle name="Currency 4 4 3 5 2" xfId="5055" xr:uid="{7DD8F5BC-9722-4159-88B5-4B8665402788}"/>
    <cellStyle name="Currency 4 4 3 6" xfId="3665" xr:uid="{00000000-0005-0000-0000-00005B080000}"/>
    <cellStyle name="Currency 4 4 3 6 2" xfId="7363" xr:uid="{A78DC6F0-F0F0-476A-9DA8-446BEC0CC398}"/>
    <cellStyle name="Currency 4 4 3 7" xfId="4362" xr:uid="{F79A02EE-8E74-4AB9-9AAF-FB7A8BBC8785}"/>
    <cellStyle name="Currency 4 4 4" xfId="811" xr:uid="{00000000-0005-0000-0000-00005C080000}"/>
    <cellStyle name="Currency 4 4 4 2" xfId="3156" xr:uid="{00000000-0005-0000-0000-00005D080000}"/>
    <cellStyle name="Currency 4 4 4 2 2" xfId="6887" xr:uid="{4EFB4A4D-ABD8-4B27-88A2-4F6676EB6F7C}"/>
    <cellStyle name="Currency 4 4 4 3" xfId="2231" xr:uid="{00000000-0005-0000-0000-00005E080000}"/>
    <cellStyle name="Currency 4 4 4 3 2" xfId="5971" xr:uid="{2D3FBF51-85C5-460A-8279-9DB7757D7F64}"/>
    <cellStyle name="Currency 4 4 4 4" xfId="1538" xr:uid="{00000000-0005-0000-0000-00005F080000}"/>
    <cellStyle name="Currency 4 4 4 4 2" xfId="5286" xr:uid="{4BA2C7BB-7D40-4C79-A986-E7007936731F}"/>
    <cellStyle name="Currency 4 4 4 5" xfId="3896" xr:uid="{00000000-0005-0000-0000-000060080000}"/>
    <cellStyle name="Currency 4 4 4 5 2" xfId="7594" xr:uid="{75CCB1FD-8F9D-439C-A6AF-1F3352E25C4D}"/>
    <cellStyle name="Currency 4 4 4 6" xfId="4593" xr:uid="{C16546BC-199B-48FF-8C5F-E346F3A09A4F}"/>
    <cellStyle name="Currency 4 4 5" xfId="2687" xr:uid="{00000000-0005-0000-0000-000061080000}"/>
    <cellStyle name="Currency 4 4 5 2" xfId="6425" xr:uid="{1364E13D-522D-4825-82D8-67E07D68D27C}"/>
    <cellStyle name="Currency 4 4 6" xfId="1773" xr:uid="{00000000-0005-0000-0000-000062080000}"/>
    <cellStyle name="Currency 4 4 6 2" xfId="5517" xr:uid="{86CC61F9-9243-4BA3-816F-0257C1C54273}"/>
    <cellStyle name="Currency 4 4 7" xfId="1072" xr:uid="{00000000-0005-0000-0000-000063080000}"/>
    <cellStyle name="Currency 4 4 7 2" xfId="4824" xr:uid="{BEBB673B-2828-49DE-9489-E2847C69B10C}"/>
    <cellStyle name="Currency 4 4 8" xfId="3434" xr:uid="{00000000-0005-0000-0000-000064080000}"/>
    <cellStyle name="Currency 4 4 8 2" xfId="7132" xr:uid="{29891F29-4798-4F8C-A2E3-420D9472EDCD}"/>
    <cellStyle name="Currency 4 4 9" xfId="4131" xr:uid="{058BB065-0EFD-4A97-827D-A2E727B3C1EE}"/>
    <cellStyle name="Currency 4 5" xfId="309" xr:uid="{00000000-0005-0000-0000-000065080000}"/>
    <cellStyle name="Currency 5" xfId="104" xr:uid="{00000000-0005-0000-0000-000066080000}"/>
    <cellStyle name="Currency 6" xfId="310" xr:uid="{00000000-0005-0000-0000-000067080000}"/>
    <cellStyle name="Currency 6 2" xfId="311" xr:uid="{00000000-0005-0000-0000-000068080000}"/>
    <cellStyle name="Currency 6 2 2" xfId="678" xr:uid="{00000000-0005-0000-0000-000069080000}"/>
    <cellStyle name="Currency 6 2 2 2" xfId="2569" xr:uid="{00000000-0005-0000-0000-00006A080000}"/>
    <cellStyle name="Currency 6 2 2 2 2" xfId="6307" xr:uid="{B36C1452-B825-4B4C-9A54-C12B4FB45A4C}"/>
    <cellStyle name="Currency 6 2 2 3" xfId="3032" xr:uid="{00000000-0005-0000-0000-00006B080000}"/>
    <cellStyle name="Currency 6 2 2 3 2" xfId="6765" xr:uid="{3125BF4F-B69F-4E8D-921B-4E53B47BEB8B}"/>
    <cellStyle name="Currency 6 2 2 4" xfId="2113" xr:uid="{00000000-0005-0000-0000-00006C080000}"/>
    <cellStyle name="Currency 6 2 2 4 2" xfId="5853" xr:uid="{A36B8748-D4F4-4BF2-9171-0308FDB0B4EB}"/>
    <cellStyle name="Currency 6 2 2 5" xfId="1416" xr:uid="{00000000-0005-0000-0000-00006D080000}"/>
    <cellStyle name="Currency 6 2 2 5 2" xfId="5164" xr:uid="{3CBD24EB-13B5-4892-A7E2-55B9F0F550DC}"/>
    <cellStyle name="Currency 6 2 2 6" xfId="3774" xr:uid="{00000000-0005-0000-0000-00006E080000}"/>
    <cellStyle name="Currency 6 2 2 6 2" xfId="7472" xr:uid="{BF5F03DB-C750-4F3E-838B-F2553D1C45DA}"/>
    <cellStyle name="Currency 6 2 2 7" xfId="4471" xr:uid="{5C62484A-4DBD-42A7-B438-B6F6CD4947AB}"/>
    <cellStyle name="Currency 6 2 3" xfId="927" xr:uid="{00000000-0005-0000-0000-00006F080000}"/>
    <cellStyle name="Currency 6 2 3 2" xfId="3272" xr:uid="{00000000-0005-0000-0000-000070080000}"/>
    <cellStyle name="Currency 6 2 3 2 2" xfId="6996" xr:uid="{4C9738BF-D5F7-4E41-BE6E-4A2FD0D71D5E}"/>
    <cellStyle name="Currency 6 2 3 3" xfId="2341" xr:uid="{00000000-0005-0000-0000-000071080000}"/>
    <cellStyle name="Currency 6 2 3 3 2" xfId="6080" xr:uid="{F414950A-0889-4BB3-8499-D0E6F3340BFC}"/>
    <cellStyle name="Currency 6 2 3 4" xfId="1648" xr:uid="{00000000-0005-0000-0000-000072080000}"/>
    <cellStyle name="Currency 6 2 3 4 2" xfId="5395" xr:uid="{94976377-B462-4EC2-B972-637DAF149C92}"/>
    <cellStyle name="Currency 6 2 3 5" xfId="4005" xr:uid="{00000000-0005-0000-0000-000073080000}"/>
    <cellStyle name="Currency 6 2 3 5 2" xfId="7703" xr:uid="{537D1476-618D-41DB-8E6C-E0D09D794398}"/>
    <cellStyle name="Currency 6 2 3 6" xfId="4702" xr:uid="{8D04B9A2-97A7-4D6F-BCF2-966EF07F4687}"/>
    <cellStyle name="Currency 6 2 4" xfId="2797" xr:uid="{00000000-0005-0000-0000-000074080000}"/>
    <cellStyle name="Currency 6 2 4 2" xfId="6534" xr:uid="{209FF9C6-333F-4D89-AD2D-A936FDF32840}"/>
    <cellStyle name="Currency 6 2 5" xfId="1883" xr:uid="{00000000-0005-0000-0000-000075080000}"/>
    <cellStyle name="Currency 6 2 5 2" xfId="5626" xr:uid="{6242951F-1AB7-49AD-A805-FDCE762744D1}"/>
    <cellStyle name="Currency 6 2 6" xfId="1182" xr:uid="{00000000-0005-0000-0000-000076080000}"/>
    <cellStyle name="Currency 6 2 6 2" xfId="4933" xr:uid="{09E85BD9-71EC-406D-8EBB-8C709FF81591}"/>
    <cellStyle name="Currency 6 2 7" xfId="3543" xr:uid="{00000000-0005-0000-0000-000077080000}"/>
    <cellStyle name="Currency 6 2 7 2" xfId="7241" xr:uid="{631C217E-00D6-4D62-A170-37C24B3B902B}"/>
    <cellStyle name="Currency 6 2 8" xfId="4240" xr:uid="{CB87C59B-533A-469B-9631-7C80FF339111}"/>
    <cellStyle name="Currency 6 3" xfId="677" xr:uid="{00000000-0005-0000-0000-000078080000}"/>
    <cellStyle name="Currency 6 3 2" xfId="2568" xr:uid="{00000000-0005-0000-0000-000079080000}"/>
    <cellStyle name="Currency 6 3 2 2" xfId="6306" xr:uid="{7627D9F2-B038-459B-8F1C-7D02569F4592}"/>
    <cellStyle name="Currency 6 3 3" xfId="3031" xr:uid="{00000000-0005-0000-0000-00007A080000}"/>
    <cellStyle name="Currency 6 3 3 2" xfId="6764" xr:uid="{49E14EBF-D94F-402D-8D8F-D6DF4FD6D5DC}"/>
    <cellStyle name="Currency 6 3 4" xfId="2112" xr:uid="{00000000-0005-0000-0000-00007B080000}"/>
    <cellStyle name="Currency 6 3 4 2" xfId="5852" xr:uid="{6188D3A4-666B-475C-A24A-EE70C1D4114C}"/>
    <cellStyle name="Currency 6 3 5" xfId="1415" xr:uid="{00000000-0005-0000-0000-00007C080000}"/>
    <cellStyle name="Currency 6 3 5 2" xfId="5163" xr:uid="{5D2ECF5D-71AD-4420-A2C4-6812DBB1C034}"/>
    <cellStyle name="Currency 6 3 6" xfId="3773" xr:uid="{00000000-0005-0000-0000-00007D080000}"/>
    <cellStyle name="Currency 6 3 6 2" xfId="7471" xr:uid="{B6546CE0-0246-47EB-A640-A90759526D2C}"/>
    <cellStyle name="Currency 6 3 7" xfId="4470" xr:uid="{EA812D9B-B72E-495C-8642-19A6D0F1AF72}"/>
    <cellStyle name="Currency 6 4" xfId="926" xr:uid="{00000000-0005-0000-0000-00007E080000}"/>
    <cellStyle name="Currency 6 4 2" xfId="3271" xr:uid="{00000000-0005-0000-0000-00007F080000}"/>
    <cellStyle name="Currency 6 4 2 2" xfId="6995" xr:uid="{BC68A529-E0D5-4582-9FA4-AFF2E9DF611F}"/>
    <cellStyle name="Currency 6 4 3" xfId="2340" xr:uid="{00000000-0005-0000-0000-000080080000}"/>
    <cellStyle name="Currency 6 4 3 2" xfId="6079" xr:uid="{F08C2AC6-047C-4252-9A27-E3D92194990A}"/>
    <cellStyle name="Currency 6 4 4" xfId="1647" xr:uid="{00000000-0005-0000-0000-000081080000}"/>
    <cellStyle name="Currency 6 4 4 2" xfId="5394" xr:uid="{E9326AE3-5ADD-4804-8F9C-43FC541436D6}"/>
    <cellStyle name="Currency 6 4 5" xfId="4004" xr:uid="{00000000-0005-0000-0000-000082080000}"/>
    <cellStyle name="Currency 6 4 5 2" xfId="7702" xr:uid="{BA99AE44-2B0C-4C4F-9600-CA855E132CA6}"/>
    <cellStyle name="Currency 6 4 6" xfId="4701" xr:uid="{9E7324F8-AEE7-4D3C-BB24-1014A8B00C69}"/>
    <cellStyle name="Currency 6 5" xfId="2796" xr:uid="{00000000-0005-0000-0000-000083080000}"/>
    <cellStyle name="Currency 6 5 2" xfId="6533" xr:uid="{7988A10C-4DDD-4741-BAE8-34E2E1A20E43}"/>
    <cellStyle name="Currency 6 6" xfId="1882" xr:uid="{00000000-0005-0000-0000-000084080000}"/>
    <cellStyle name="Currency 6 6 2" xfId="5625" xr:uid="{5D6216D4-63FB-4787-A516-5F8A8C22D235}"/>
    <cellStyle name="Currency 6 7" xfId="1181" xr:uid="{00000000-0005-0000-0000-000085080000}"/>
    <cellStyle name="Currency 6 7 2" xfId="4932" xr:uid="{63347A5D-718B-4F15-B805-98EC77E4B28A}"/>
    <cellStyle name="Currency 6 8" xfId="3542" xr:uid="{00000000-0005-0000-0000-000086080000}"/>
    <cellStyle name="Currency 6 8 2" xfId="7240" xr:uid="{9E505FDB-00EC-44B3-9A76-E37CD20CA0CE}"/>
    <cellStyle name="Currency 6 9" xfId="4239" xr:uid="{6FBA2F18-E5B1-4CF7-8DA3-DD71D423F401}"/>
    <cellStyle name="Currency 7" xfId="312" xr:uid="{00000000-0005-0000-0000-000087080000}"/>
    <cellStyle name="Currency 8" xfId="526" xr:uid="{00000000-0005-0000-0000-000088080000}"/>
    <cellStyle name="Currency 9" xfId="3388" xr:uid="{00000000-0005-0000-0000-000089080000}"/>
    <cellStyle name="Currency 9 2" xfId="7092" xr:uid="{8F2B8A70-27E4-49BC-A727-20670DACF73E}"/>
    <cellStyle name="Data" xfId="313" xr:uid="{00000000-0005-0000-0000-00008A080000}"/>
    <cellStyle name="Detail ligne" xfId="314" xr:uid="{00000000-0005-0000-0000-00008B080000}"/>
    <cellStyle name="Explanatory Text" xfId="14" builtinId="53" customBuiltin="1"/>
    <cellStyle name="Followed Hyperlink" xfId="105" builtinId="9" customBuiltin="1"/>
    <cellStyle name="Good 2" xfId="107" xr:uid="{00000000-0005-0000-0000-00008E080000}"/>
    <cellStyle name="Good 3" xfId="106" xr:uid="{00000000-0005-0000-0000-00008F080000}"/>
    <cellStyle name="Heading 1 2" xfId="109" xr:uid="{00000000-0005-0000-0000-000090080000}"/>
    <cellStyle name="Heading 1 3" xfId="108" xr:uid="{00000000-0005-0000-0000-000091080000}"/>
    <cellStyle name="Heading 2 2" xfId="111" xr:uid="{00000000-0005-0000-0000-000092080000}"/>
    <cellStyle name="Heading 2 3" xfId="110" xr:uid="{00000000-0005-0000-0000-000093080000}"/>
    <cellStyle name="Heading 3 2" xfId="113" xr:uid="{00000000-0005-0000-0000-000094080000}"/>
    <cellStyle name="Heading 3 3" xfId="112" xr:uid="{00000000-0005-0000-0000-000095080000}"/>
    <cellStyle name="Heading 3 3 2" xfId="2232" xr:uid="{00000000-0005-0000-0000-000096080000}"/>
    <cellStyle name="Heading 3 4" xfId="315" xr:uid="{00000000-0005-0000-0000-000097080000}"/>
    <cellStyle name="Heading 3 4 2" xfId="2342" xr:uid="{00000000-0005-0000-0000-000098080000}"/>
    <cellStyle name="Heading 4 2" xfId="115" xr:uid="{00000000-0005-0000-0000-000099080000}"/>
    <cellStyle name="Heading 4 3" xfId="114" xr:uid="{00000000-0005-0000-0000-00009A080000}"/>
    <cellStyle name="Hed Side" xfId="316" xr:uid="{00000000-0005-0000-0000-00009B080000}"/>
    <cellStyle name="Hyperlink" xfId="3" builtinId="8"/>
    <cellStyle name="Hyperlink 2" xfId="116" xr:uid="{00000000-0005-0000-0000-00009D080000}"/>
    <cellStyle name="Hyperlink 2 2" xfId="317" xr:uid="{00000000-0005-0000-0000-00009E080000}"/>
    <cellStyle name="Hyperlink 2 3" xfId="318" xr:uid="{00000000-0005-0000-0000-00009F080000}"/>
    <cellStyle name="Hyperlink 3" xfId="117" xr:uid="{00000000-0005-0000-0000-0000A0080000}"/>
    <cellStyle name="Hyperlink 3 2" xfId="319" xr:uid="{00000000-0005-0000-0000-0000A1080000}"/>
    <cellStyle name="Hyperlink 3 2 2" xfId="320" xr:uid="{00000000-0005-0000-0000-0000A2080000}"/>
    <cellStyle name="Hyperlink 3 3" xfId="321" xr:uid="{00000000-0005-0000-0000-0000A3080000}"/>
    <cellStyle name="Hyperlink 3 4" xfId="322" xr:uid="{00000000-0005-0000-0000-0000A4080000}"/>
    <cellStyle name="Hyperlink 4" xfId="118" xr:uid="{00000000-0005-0000-0000-0000A5080000}"/>
    <cellStyle name="Hyperlink 4 2" xfId="323" xr:uid="{00000000-0005-0000-0000-0000A6080000}"/>
    <cellStyle name="Hyperlink 5" xfId="119" xr:uid="{00000000-0005-0000-0000-0000A7080000}"/>
    <cellStyle name="Hyperlink 6" xfId="120" xr:uid="{00000000-0005-0000-0000-0000A8080000}"/>
    <cellStyle name="Hyperlink 7" xfId="324" xr:uid="{00000000-0005-0000-0000-0000A9080000}"/>
    <cellStyle name="Hyperlink 7 2" xfId="325" xr:uid="{00000000-0005-0000-0000-0000AA080000}"/>
    <cellStyle name="Identification requete" xfId="326" xr:uid="{00000000-0005-0000-0000-0000AB080000}"/>
    <cellStyle name="Input" xfId="10" builtinId="20" customBuiltin="1"/>
    <cellStyle name="Input 2" xfId="532" xr:uid="{00000000-0005-0000-0000-0000AD080000}"/>
    <cellStyle name="Lien hypertexte" xfId="327" xr:uid="{00000000-0005-0000-0000-0000AE080000}"/>
    <cellStyle name="Lien hypertexte visité" xfId="328" xr:uid="{00000000-0005-0000-0000-0000AF080000}"/>
    <cellStyle name="Ligne détail" xfId="329" xr:uid="{00000000-0005-0000-0000-0000B0080000}"/>
    <cellStyle name="Ligne détail 2" xfId="330" xr:uid="{00000000-0005-0000-0000-0000B1080000}"/>
    <cellStyle name="Ligne détail 3" xfId="331" xr:uid="{00000000-0005-0000-0000-0000B2080000}"/>
    <cellStyle name="Linked Cell" xfId="11" builtinId="24" customBuiltin="1"/>
    <cellStyle name="MEV1" xfId="332" xr:uid="{00000000-0005-0000-0000-0000B4080000}"/>
    <cellStyle name="MEV2" xfId="333" xr:uid="{00000000-0005-0000-0000-0000B5080000}"/>
    <cellStyle name="MEV3" xfId="334" xr:uid="{00000000-0005-0000-0000-0000B6080000}"/>
    <cellStyle name="Neutral" xfId="9" builtinId="28" customBuiltin="1"/>
    <cellStyle name="Normal" xfId="0" builtinId="0"/>
    <cellStyle name="Normal - Style1" xfId="335" xr:uid="{00000000-0005-0000-0000-0000B9080000}"/>
    <cellStyle name="Normal - Style1 2" xfId="336" xr:uid="{00000000-0005-0000-0000-0000BA080000}"/>
    <cellStyle name="Normal - Style2" xfId="337" xr:uid="{00000000-0005-0000-0000-0000BB080000}"/>
    <cellStyle name="Normal - Style3" xfId="338" xr:uid="{00000000-0005-0000-0000-0000BC080000}"/>
    <cellStyle name="Normal - Style4" xfId="339" xr:uid="{00000000-0005-0000-0000-0000BD080000}"/>
    <cellStyle name="Normal - Style5" xfId="340" xr:uid="{00000000-0005-0000-0000-0000BE080000}"/>
    <cellStyle name="Normal - Style6" xfId="341" xr:uid="{00000000-0005-0000-0000-0000BF080000}"/>
    <cellStyle name="Normal - Style7" xfId="342" xr:uid="{00000000-0005-0000-0000-0000C0080000}"/>
    <cellStyle name="Normal - Style8" xfId="343" xr:uid="{00000000-0005-0000-0000-0000C1080000}"/>
    <cellStyle name="Normal 10" xfId="121" xr:uid="{00000000-0005-0000-0000-0000C2080000}"/>
    <cellStyle name="Normal 10 10" xfId="4132" xr:uid="{A1994724-D9F4-4608-AB19-07A29CBEA743}"/>
    <cellStyle name="Normal 10 2" xfId="344" xr:uid="{00000000-0005-0000-0000-0000C3080000}"/>
    <cellStyle name="Normal 10 2 2" xfId="345" xr:uid="{00000000-0005-0000-0000-0000C4080000}"/>
    <cellStyle name="Normal 10 2 2 2" xfId="680" xr:uid="{00000000-0005-0000-0000-0000C5080000}"/>
    <cellStyle name="Normal 10 2 2 2 2" xfId="2571" xr:uid="{00000000-0005-0000-0000-0000C6080000}"/>
    <cellStyle name="Normal 10 2 2 2 2 2" xfId="6309" xr:uid="{775C1DA2-E5DD-43C7-B2B0-893C37CF8D8A}"/>
    <cellStyle name="Normal 10 2 2 2 3" xfId="3034" xr:uid="{00000000-0005-0000-0000-0000C7080000}"/>
    <cellStyle name="Normal 10 2 2 2 3 2" xfId="6767" xr:uid="{7C5996CD-7EA3-489D-9669-EFBC005BAD96}"/>
    <cellStyle name="Normal 10 2 2 2 4" xfId="2115" xr:uid="{00000000-0005-0000-0000-0000C8080000}"/>
    <cellStyle name="Normal 10 2 2 2 4 2" xfId="5855" xr:uid="{9037D0A0-4639-4D74-8E33-367CDC7FD791}"/>
    <cellStyle name="Normal 10 2 2 2 5" xfId="1418" xr:uid="{00000000-0005-0000-0000-0000C9080000}"/>
    <cellStyle name="Normal 10 2 2 2 5 2" xfId="5166" xr:uid="{4CF8BFBC-8FBE-434B-BD2A-DE0B8D70EF1A}"/>
    <cellStyle name="Normal 10 2 2 2 6" xfId="3776" xr:uid="{00000000-0005-0000-0000-0000CA080000}"/>
    <cellStyle name="Normal 10 2 2 2 6 2" xfId="7474" xr:uid="{D63197C4-DC45-4BFD-8C41-287BA96AE3BB}"/>
    <cellStyle name="Normal 10 2 2 2 7" xfId="4473" xr:uid="{C8EC37D3-0E2B-45BB-AA9B-EC1E29D114AA}"/>
    <cellStyle name="Normal 10 2 2 3" xfId="931" xr:uid="{00000000-0005-0000-0000-0000CB080000}"/>
    <cellStyle name="Normal 10 2 2 3 2" xfId="3275" xr:uid="{00000000-0005-0000-0000-0000CC080000}"/>
    <cellStyle name="Normal 10 2 2 3 2 2" xfId="6998" xr:uid="{0B519769-101E-4420-B41B-D028526393E6}"/>
    <cellStyle name="Normal 10 2 2 3 3" xfId="2344" xr:uid="{00000000-0005-0000-0000-0000CD080000}"/>
    <cellStyle name="Normal 10 2 2 3 3 2" xfId="6082" xr:uid="{71A658D0-0368-4753-8B1D-BA2D048513C9}"/>
    <cellStyle name="Normal 10 2 2 3 4" xfId="1650" xr:uid="{00000000-0005-0000-0000-0000CE080000}"/>
    <cellStyle name="Normal 10 2 2 3 4 2" xfId="5397" xr:uid="{59C3A668-F8AB-4D0C-B7E9-89EB52DCF9FF}"/>
    <cellStyle name="Normal 10 2 2 3 5" xfId="4007" xr:uid="{00000000-0005-0000-0000-0000CF080000}"/>
    <cellStyle name="Normal 10 2 2 3 5 2" xfId="7705" xr:uid="{5B35962C-2739-4479-BBAC-A30DB6512F1A}"/>
    <cellStyle name="Normal 10 2 2 3 6" xfId="4704" xr:uid="{7C817E4B-2C89-43D0-86B0-DA47A92EE468}"/>
    <cellStyle name="Normal 10 2 2 4" xfId="2799" xr:uid="{00000000-0005-0000-0000-0000D0080000}"/>
    <cellStyle name="Normal 10 2 2 4 2" xfId="6536" xr:uid="{09A72C4C-03AC-4AAA-8A25-D4CE2C4C97D6}"/>
    <cellStyle name="Normal 10 2 2 5" xfId="1885" xr:uid="{00000000-0005-0000-0000-0000D1080000}"/>
    <cellStyle name="Normal 10 2 2 5 2" xfId="5628" xr:uid="{7767313E-1373-41D1-9E47-F343514ADFC7}"/>
    <cellStyle name="Normal 10 2 2 6" xfId="1184" xr:uid="{00000000-0005-0000-0000-0000D2080000}"/>
    <cellStyle name="Normal 10 2 2 6 2" xfId="4935" xr:uid="{9CF3E6A7-03B8-495C-A653-205EDBDE6E06}"/>
    <cellStyle name="Normal 10 2 2 7" xfId="3545" xr:uid="{00000000-0005-0000-0000-0000D3080000}"/>
    <cellStyle name="Normal 10 2 2 7 2" xfId="7243" xr:uid="{6EA10C75-1A5C-4694-97DB-5155EF5C41D5}"/>
    <cellStyle name="Normal 10 2 2 8" xfId="4242" xr:uid="{68F9A65A-3687-4066-A155-87F1589EC613}"/>
    <cellStyle name="Normal 10 2 3" xfId="679" xr:uid="{00000000-0005-0000-0000-0000D4080000}"/>
    <cellStyle name="Normal 10 2 3 2" xfId="2570" xr:uid="{00000000-0005-0000-0000-0000D5080000}"/>
    <cellStyle name="Normal 10 2 3 2 2" xfId="6308" xr:uid="{BC672AB0-46F4-4A0A-87DA-57EB80AE3BEB}"/>
    <cellStyle name="Normal 10 2 3 3" xfId="3033" xr:uid="{00000000-0005-0000-0000-0000D6080000}"/>
    <cellStyle name="Normal 10 2 3 3 2" xfId="6766" xr:uid="{C88A7836-B519-40C6-BBE8-FDDF2B1407DE}"/>
    <cellStyle name="Normal 10 2 3 4" xfId="2114" xr:uid="{00000000-0005-0000-0000-0000D7080000}"/>
    <cellStyle name="Normal 10 2 3 4 2" xfId="5854" xr:uid="{6311FB7F-25D4-4F3A-BD06-C730540A86AE}"/>
    <cellStyle name="Normal 10 2 3 5" xfId="1417" xr:uid="{00000000-0005-0000-0000-0000D8080000}"/>
    <cellStyle name="Normal 10 2 3 5 2" xfId="5165" xr:uid="{3073651D-081A-4658-B199-B31BC3E0D20E}"/>
    <cellStyle name="Normal 10 2 3 6" xfId="3775" xr:uid="{00000000-0005-0000-0000-0000D9080000}"/>
    <cellStyle name="Normal 10 2 3 6 2" xfId="7473" xr:uid="{F530C107-3F10-405C-BBBA-030DFD4FEE2F}"/>
    <cellStyle name="Normal 10 2 3 7" xfId="4472" xr:uid="{34C2E2E7-8E18-4BDD-A12E-8A680D1642F9}"/>
    <cellStyle name="Normal 10 2 4" xfId="930" xr:uid="{00000000-0005-0000-0000-0000DA080000}"/>
    <cellStyle name="Normal 10 2 4 2" xfId="3274" xr:uid="{00000000-0005-0000-0000-0000DB080000}"/>
    <cellStyle name="Normal 10 2 4 2 2" xfId="6997" xr:uid="{6409D338-3E68-42E2-BE61-C0AE9A2CE921}"/>
    <cellStyle name="Normal 10 2 4 3" xfId="2343" xr:uid="{00000000-0005-0000-0000-0000DC080000}"/>
    <cellStyle name="Normal 10 2 4 3 2" xfId="6081" xr:uid="{D0706099-FB2F-44FF-A881-6B91F463CF4D}"/>
    <cellStyle name="Normal 10 2 4 4" xfId="1649" xr:uid="{00000000-0005-0000-0000-0000DD080000}"/>
    <cellStyle name="Normal 10 2 4 4 2" xfId="5396" xr:uid="{F6804219-D857-4ADC-9C17-965FD345587A}"/>
    <cellStyle name="Normal 10 2 4 5" xfId="4006" xr:uid="{00000000-0005-0000-0000-0000DE080000}"/>
    <cellStyle name="Normal 10 2 4 5 2" xfId="7704" xr:uid="{ACCDB3F3-C010-4E0F-916B-6EDE1EA71AA1}"/>
    <cellStyle name="Normal 10 2 4 6" xfId="4703" xr:uid="{5DB19BE8-1834-4227-931D-BB282CAF4C04}"/>
    <cellStyle name="Normal 10 2 5" xfId="2798" xr:uid="{00000000-0005-0000-0000-0000DF080000}"/>
    <cellStyle name="Normal 10 2 5 2" xfId="6535" xr:uid="{28EA9D2D-6559-45CF-8AF5-46371D0C22C5}"/>
    <cellStyle name="Normal 10 2 6" xfId="1884" xr:uid="{00000000-0005-0000-0000-0000E0080000}"/>
    <cellStyle name="Normal 10 2 6 2" xfId="5627" xr:uid="{FF031849-33FE-4157-95B1-3E078F143C36}"/>
    <cellStyle name="Normal 10 2 7" xfId="1183" xr:uid="{00000000-0005-0000-0000-0000E1080000}"/>
    <cellStyle name="Normal 10 2 7 2" xfId="4934" xr:uid="{FF18D7BB-C2EF-4C32-80E9-2492F67092B7}"/>
    <cellStyle name="Normal 10 2 8" xfId="3544" xr:uid="{00000000-0005-0000-0000-0000E2080000}"/>
    <cellStyle name="Normal 10 2 8 2" xfId="7242" xr:uid="{08E4B606-B76B-4D89-B10A-F21D790F42AF}"/>
    <cellStyle name="Normal 10 2 9" xfId="4241" xr:uid="{8F1DA853-2B44-460C-A108-ADB6ECF6C52A}"/>
    <cellStyle name="Normal 10 3" xfId="346" xr:uid="{00000000-0005-0000-0000-0000E3080000}"/>
    <cellStyle name="Normal 10 3 2" xfId="681" xr:uid="{00000000-0005-0000-0000-0000E4080000}"/>
    <cellStyle name="Normal 10 3 2 2" xfId="2572" xr:uid="{00000000-0005-0000-0000-0000E5080000}"/>
    <cellStyle name="Normal 10 3 2 2 2" xfId="6310" xr:uid="{6A8C87A2-5389-4D0B-B54F-9DF146CDB47C}"/>
    <cellStyle name="Normal 10 3 2 3" xfId="3035" xr:uid="{00000000-0005-0000-0000-0000E6080000}"/>
    <cellStyle name="Normal 10 3 2 3 2" xfId="6768" xr:uid="{D2DC7C85-0F9C-4FD1-BD12-092EC5265EAE}"/>
    <cellStyle name="Normal 10 3 2 4" xfId="2116" xr:uid="{00000000-0005-0000-0000-0000E7080000}"/>
    <cellStyle name="Normal 10 3 2 4 2" xfId="5856" xr:uid="{7D6CB1E2-68A2-45E6-B45E-80B7F7729B32}"/>
    <cellStyle name="Normal 10 3 2 5" xfId="1419" xr:uid="{00000000-0005-0000-0000-0000E8080000}"/>
    <cellStyle name="Normal 10 3 2 5 2" xfId="5167" xr:uid="{3E4B0347-44DA-425A-B7AF-82653B511764}"/>
    <cellStyle name="Normal 10 3 2 6" xfId="3777" xr:uid="{00000000-0005-0000-0000-0000E9080000}"/>
    <cellStyle name="Normal 10 3 2 6 2" xfId="7475" xr:uid="{54C3539D-E3FE-4BE2-BAA2-86FFDB939681}"/>
    <cellStyle name="Normal 10 3 2 7" xfId="4474" xr:uid="{FE7585E8-566D-41D3-BD75-A1DC8A3DD9CC}"/>
    <cellStyle name="Normal 10 3 3" xfId="932" xr:uid="{00000000-0005-0000-0000-0000EA080000}"/>
    <cellStyle name="Normal 10 3 3 2" xfId="3276" xr:uid="{00000000-0005-0000-0000-0000EB080000}"/>
    <cellStyle name="Normal 10 3 3 2 2" xfId="6999" xr:uid="{22FEAF21-DCE0-4D2C-AAB0-330A0FD8C246}"/>
    <cellStyle name="Normal 10 3 3 3" xfId="2345" xr:uid="{00000000-0005-0000-0000-0000EC080000}"/>
    <cellStyle name="Normal 10 3 3 3 2" xfId="6083" xr:uid="{84C52B9B-3CE0-4F0F-9676-E29FBDE6D1EA}"/>
    <cellStyle name="Normal 10 3 3 4" xfId="1651" xr:uid="{00000000-0005-0000-0000-0000ED080000}"/>
    <cellStyle name="Normal 10 3 3 4 2" xfId="5398" xr:uid="{40EA72BE-7A98-418D-B3AB-770E2F78D54B}"/>
    <cellStyle name="Normal 10 3 3 5" xfId="4008" xr:uid="{00000000-0005-0000-0000-0000EE080000}"/>
    <cellStyle name="Normal 10 3 3 5 2" xfId="7706" xr:uid="{BF001E8D-1E37-407A-9506-B3FB4E4089C4}"/>
    <cellStyle name="Normal 10 3 3 6" xfId="4705" xr:uid="{96FBB251-30C4-4656-AA80-7153B6FD692D}"/>
    <cellStyle name="Normal 10 3 4" xfId="2800" xr:uid="{00000000-0005-0000-0000-0000EF080000}"/>
    <cellStyle name="Normal 10 3 4 2" xfId="6537" xr:uid="{60900163-080C-46B8-8B6B-3D713FD59434}"/>
    <cellStyle name="Normal 10 3 5" xfId="1886" xr:uid="{00000000-0005-0000-0000-0000F0080000}"/>
    <cellStyle name="Normal 10 3 5 2" xfId="5629" xr:uid="{94B20907-4749-4241-AA94-32FE2667CB59}"/>
    <cellStyle name="Normal 10 3 6" xfId="1185" xr:uid="{00000000-0005-0000-0000-0000F1080000}"/>
    <cellStyle name="Normal 10 3 6 2" xfId="4936" xr:uid="{06AE423D-1FDF-4AC0-B789-C556A6DFF9A2}"/>
    <cellStyle name="Normal 10 3 7" xfId="3546" xr:uid="{00000000-0005-0000-0000-0000F2080000}"/>
    <cellStyle name="Normal 10 3 7 2" xfId="7244" xr:uid="{945CC8C2-717A-47F0-903E-CF2A1067E491}"/>
    <cellStyle name="Normal 10 3 8" xfId="4243" xr:uid="{14AF3584-C847-4864-A404-AC72A3122807}"/>
    <cellStyle name="Normal 10 4" xfId="570" xr:uid="{00000000-0005-0000-0000-0000F3080000}"/>
    <cellStyle name="Normal 10 4 2" xfId="2461" xr:uid="{00000000-0005-0000-0000-0000F4080000}"/>
    <cellStyle name="Normal 10 4 2 2" xfId="6199" xr:uid="{6C1A9589-B5E8-4D86-A38B-6BE80CE80057}"/>
    <cellStyle name="Normal 10 4 3" xfId="2924" xr:uid="{00000000-0005-0000-0000-0000F5080000}"/>
    <cellStyle name="Normal 10 4 3 2" xfId="6657" xr:uid="{59023A8A-203E-4E61-BDE4-69E42B588368}"/>
    <cellStyle name="Normal 10 4 4" xfId="2005" xr:uid="{00000000-0005-0000-0000-0000F6080000}"/>
    <cellStyle name="Normal 10 4 4 2" xfId="5745" xr:uid="{ABC9D053-E8A1-4CA5-8094-67C1C101B8A3}"/>
    <cellStyle name="Normal 10 4 5" xfId="1308" xr:uid="{00000000-0005-0000-0000-0000F7080000}"/>
    <cellStyle name="Normal 10 4 5 2" xfId="5056" xr:uid="{E9FF6F42-23C0-4CD5-9634-BC3A6EF893AC}"/>
    <cellStyle name="Normal 10 4 6" xfId="3666" xr:uid="{00000000-0005-0000-0000-0000F8080000}"/>
    <cellStyle name="Normal 10 4 6 2" xfId="7364" xr:uid="{DFD06F02-0FB8-43EA-9289-80A8F4568866}"/>
    <cellStyle name="Normal 10 4 7" xfId="4363" xr:uid="{D56A86A1-6A8C-44CE-A94D-788610102F8A}"/>
    <cellStyle name="Normal 10 5" xfId="812" xr:uid="{00000000-0005-0000-0000-0000F9080000}"/>
    <cellStyle name="Normal 10 5 2" xfId="3157" xr:uid="{00000000-0005-0000-0000-0000FA080000}"/>
    <cellStyle name="Normal 10 5 2 2" xfId="6888" xr:uid="{DECA5462-9885-4468-A759-B56D9A60A339}"/>
    <cellStyle name="Normal 10 5 3" xfId="2233" xr:uid="{00000000-0005-0000-0000-0000FB080000}"/>
    <cellStyle name="Normal 10 5 3 2" xfId="5972" xr:uid="{FA39DAE9-D325-4F3C-A126-6B33E1751080}"/>
    <cellStyle name="Normal 10 5 4" xfId="1539" xr:uid="{00000000-0005-0000-0000-0000FC080000}"/>
    <cellStyle name="Normal 10 5 4 2" xfId="5287" xr:uid="{58B86E6E-61CF-438E-BABF-77BF8BC26B97}"/>
    <cellStyle name="Normal 10 5 5" xfId="3897" xr:uid="{00000000-0005-0000-0000-0000FD080000}"/>
    <cellStyle name="Normal 10 5 5 2" xfId="7595" xr:uid="{A1796C10-6232-4F7C-B77E-C12290274CE8}"/>
    <cellStyle name="Normal 10 5 6" xfId="4594" xr:uid="{5CB055EE-3D5A-4802-8B17-600EA96C74C6}"/>
    <cellStyle name="Normal 10 6" xfId="2688" xr:uid="{00000000-0005-0000-0000-0000FE080000}"/>
    <cellStyle name="Normal 10 6 2" xfId="6426" xr:uid="{7A8DACBE-81E7-41BD-B89E-C6CCD45BA4A6}"/>
    <cellStyle name="Normal 10 7" xfId="1774" xr:uid="{00000000-0005-0000-0000-0000FF080000}"/>
    <cellStyle name="Normal 10 7 2" xfId="5518" xr:uid="{F51C9140-E08D-4E6A-80B9-87617032E41B}"/>
    <cellStyle name="Normal 10 8" xfId="1073" xr:uid="{00000000-0005-0000-0000-000000090000}"/>
    <cellStyle name="Normal 10 8 2" xfId="4825" xr:uid="{19496480-7D71-4BF7-BA2C-3099B6F54018}"/>
    <cellStyle name="Normal 10 9" xfId="3435" xr:uid="{00000000-0005-0000-0000-000001090000}"/>
    <cellStyle name="Normal 10 9 2" xfId="7133" xr:uid="{CA05498C-89D3-4D8A-90A4-B749C3A56F91}"/>
    <cellStyle name="Normal 11" xfId="122" xr:uid="{00000000-0005-0000-0000-000002090000}"/>
    <cellStyle name="Normal 12" xfId="123" xr:uid="{00000000-0005-0000-0000-000003090000}"/>
    <cellStyle name="Normal 12 2" xfId="347" xr:uid="{00000000-0005-0000-0000-000004090000}"/>
    <cellStyle name="Normal 12 2 2" xfId="682" xr:uid="{00000000-0005-0000-0000-000005090000}"/>
    <cellStyle name="Normal 12 2 2 2" xfId="2573" xr:uid="{00000000-0005-0000-0000-000006090000}"/>
    <cellStyle name="Normal 12 2 2 2 2" xfId="6311" xr:uid="{D20719B8-6EF7-4D45-9BE2-C5C768F499C1}"/>
    <cellStyle name="Normal 12 2 2 3" xfId="3036" xr:uid="{00000000-0005-0000-0000-000007090000}"/>
    <cellStyle name="Normal 12 2 2 3 2" xfId="6769" xr:uid="{9EFB8376-6CC8-46D5-A27D-5CF33C0AD9A8}"/>
    <cellStyle name="Normal 12 2 2 4" xfId="2117" xr:uid="{00000000-0005-0000-0000-000008090000}"/>
    <cellStyle name="Normal 12 2 2 4 2" xfId="5857" xr:uid="{5D44B55E-2D2D-4A26-8628-42392ADA671D}"/>
    <cellStyle name="Normal 12 2 2 5" xfId="1420" xr:uid="{00000000-0005-0000-0000-000009090000}"/>
    <cellStyle name="Normal 12 2 2 5 2" xfId="5168" xr:uid="{58D82D40-D6AA-4A11-A86A-A26F9E58787E}"/>
    <cellStyle name="Normal 12 2 2 6" xfId="3778" xr:uid="{00000000-0005-0000-0000-00000A090000}"/>
    <cellStyle name="Normal 12 2 2 6 2" xfId="7476" xr:uid="{11410113-4C35-4981-AFD5-3F7F3A5A2E6E}"/>
    <cellStyle name="Normal 12 2 2 7" xfId="4475" xr:uid="{1A83EB82-2139-485D-BE66-6E1E0FB5C894}"/>
    <cellStyle name="Normal 12 2 3" xfId="933" xr:uid="{00000000-0005-0000-0000-00000B090000}"/>
    <cellStyle name="Normal 12 2 3 2" xfId="3277" xr:uid="{00000000-0005-0000-0000-00000C090000}"/>
    <cellStyle name="Normal 12 2 3 2 2" xfId="7000" xr:uid="{DC5E52BD-5FB1-4964-9796-B06941BDD564}"/>
    <cellStyle name="Normal 12 2 3 3" xfId="2346" xr:uid="{00000000-0005-0000-0000-00000D090000}"/>
    <cellStyle name="Normal 12 2 3 3 2" xfId="6084" xr:uid="{415E5941-0CCA-493B-A571-36F47E442CDB}"/>
    <cellStyle name="Normal 12 2 3 4" xfId="1652" xr:uid="{00000000-0005-0000-0000-00000E090000}"/>
    <cellStyle name="Normal 12 2 3 4 2" xfId="5399" xr:uid="{BD00FBAB-298C-4FA0-A73C-5222BE9E66BA}"/>
    <cellStyle name="Normal 12 2 3 5" xfId="4009" xr:uid="{00000000-0005-0000-0000-00000F090000}"/>
    <cellStyle name="Normal 12 2 3 5 2" xfId="7707" xr:uid="{D74B2213-5558-412D-812D-87648A209E44}"/>
    <cellStyle name="Normal 12 2 3 6" xfId="4706" xr:uid="{36A45C5E-F3A5-4BF8-B809-86353FEC2DA4}"/>
    <cellStyle name="Normal 12 2 4" xfId="2801" xr:uid="{00000000-0005-0000-0000-000010090000}"/>
    <cellStyle name="Normal 12 2 4 2" xfId="6538" xr:uid="{1D179E5E-6EE5-4856-A122-9395BC910BEF}"/>
    <cellStyle name="Normal 12 2 5" xfId="1887" xr:uid="{00000000-0005-0000-0000-000011090000}"/>
    <cellStyle name="Normal 12 2 5 2" xfId="5630" xr:uid="{0D1C68B2-B43A-459F-ACBB-02C0E07B8944}"/>
    <cellStyle name="Normal 12 2 6" xfId="1186" xr:uid="{00000000-0005-0000-0000-000012090000}"/>
    <cellStyle name="Normal 12 2 6 2" xfId="4937" xr:uid="{823478E1-4D76-46B7-9DCD-01E7418A2613}"/>
    <cellStyle name="Normal 12 2 7" xfId="3547" xr:uid="{00000000-0005-0000-0000-000013090000}"/>
    <cellStyle name="Normal 12 2 7 2" xfId="7245" xr:uid="{00EEDDE4-F808-4ACC-91D8-279285B2BD93}"/>
    <cellStyle name="Normal 12 2 8" xfId="4244" xr:uid="{7CB772DB-7879-4228-B158-4D4E3376A551}"/>
    <cellStyle name="Normal 12 3" xfId="571" xr:uid="{00000000-0005-0000-0000-000014090000}"/>
    <cellStyle name="Normal 12 3 2" xfId="2462" xr:uid="{00000000-0005-0000-0000-000015090000}"/>
    <cellStyle name="Normal 12 3 2 2" xfId="6200" xr:uid="{363AB7E9-89CE-4688-9520-2C182DDCA083}"/>
    <cellStyle name="Normal 12 3 3" xfId="2925" xr:uid="{00000000-0005-0000-0000-000016090000}"/>
    <cellStyle name="Normal 12 3 3 2" xfId="6658" xr:uid="{9E9AA22F-EF07-4BCE-941F-34776C0E6BF1}"/>
    <cellStyle name="Normal 12 3 4" xfId="2006" xr:uid="{00000000-0005-0000-0000-000017090000}"/>
    <cellStyle name="Normal 12 3 4 2" xfId="5746" xr:uid="{7671C48B-EE37-4933-B641-7572F14A1AF4}"/>
    <cellStyle name="Normal 12 3 5" xfId="1309" xr:uid="{00000000-0005-0000-0000-000018090000}"/>
    <cellStyle name="Normal 12 3 5 2" xfId="5057" xr:uid="{C4471685-2350-4C1D-913E-9559D7DFA0AE}"/>
    <cellStyle name="Normal 12 3 6" xfId="3667" xr:uid="{00000000-0005-0000-0000-000019090000}"/>
    <cellStyle name="Normal 12 3 6 2" xfId="7365" xr:uid="{2223F687-C711-4B80-B2E2-2EE14DA5188D}"/>
    <cellStyle name="Normal 12 3 7" xfId="4364" xr:uid="{9BD89085-68A3-4EAB-82D7-B05F86470048}"/>
    <cellStyle name="Normal 12 4" xfId="813" xr:uid="{00000000-0005-0000-0000-00001A090000}"/>
    <cellStyle name="Normal 12 4 2" xfId="3158" xr:uid="{00000000-0005-0000-0000-00001B090000}"/>
    <cellStyle name="Normal 12 4 2 2" xfId="6889" xr:uid="{5AE3274D-C6B1-49EA-892E-AD40A4CB2542}"/>
    <cellStyle name="Normal 12 4 3" xfId="2234" xr:uid="{00000000-0005-0000-0000-00001C090000}"/>
    <cellStyle name="Normal 12 4 3 2" xfId="5973" xr:uid="{3E9DB927-932A-41E4-B776-900285E8BED0}"/>
    <cellStyle name="Normal 12 4 4" xfId="1540" xr:uid="{00000000-0005-0000-0000-00001D090000}"/>
    <cellStyle name="Normal 12 4 4 2" xfId="5288" xr:uid="{F51F2BEA-361A-4E1D-B9D0-B11B33532A38}"/>
    <cellStyle name="Normal 12 4 5" xfId="3898" xr:uid="{00000000-0005-0000-0000-00001E090000}"/>
    <cellStyle name="Normal 12 4 5 2" xfId="7596" xr:uid="{BE21BD67-DE4B-4E8E-A1A7-D231CF44465D}"/>
    <cellStyle name="Normal 12 4 6" xfId="4595" xr:uid="{F79AA811-5DEF-44B5-84DF-84EB121EA074}"/>
    <cellStyle name="Normal 12 5" xfId="2689" xr:uid="{00000000-0005-0000-0000-00001F090000}"/>
    <cellStyle name="Normal 12 5 2" xfId="6427" xr:uid="{4339A420-5981-4EE5-ADE8-F30236F3B330}"/>
    <cellStyle name="Normal 12 6" xfId="1775" xr:uid="{00000000-0005-0000-0000-000020090000}"/>
    <cellStyle name="Normal 12 6 2" xfId="5519" xr:uid="{70E979D0-78F1-4249-9F99-F4D8B8F89B55}"/>
    <cellStyle name="Normal 12 7" xfId="1074" xr:uid="{00000000-0005-0000-0000-000021090000}"/>
    <cellStyle name="Normal 12 7 2" xfId="4826" xr:uid="{B7BBE181-F3AF-4446-8F60-9EC15EDF7FBE}"/>
    <cellStyle name="Normal 12 8" xfId="3436" xr:uid="{00000000-0005-0000-0000-000022090000}"/>
    <cellStyle name="Normal 12 8 2" xfId="7134" xr:uid="{906A5F11-282F-40EC-A729-757BC24CAC8C}"/>
    <cellStyle name="Normal 12 9" xfId="4133" xr:uid="{75FA05EC-BC18-4C41-8584-04CD9AD258EC}"/>
    <cellStyle name="Normal 13" xfId="124" xr:uid="{00000000-0005-0000-0000-000023090000}"/>
    <cellStyle name="Normal 13 2" xfId="348" xr:uid="{00000000-0005-0000-0000-000024090000}"/>
    <cellStyle name="Normal 13 2 2" xfId="683" xr:uid="{00000000-0005-0000-0000-000025090000}"/>
    <cellStyle name="Normal 13 2 2 2" xfId="2574" xr:uid="{00000000-0005-0000-0000-000026090000}"/>
    <cellStyle name="Normal 13 2 2 2 2" xfId="6312" xr:uid="{BC6F9971-F2BB-4C46-9B00-131FCCA7091C}"/>
    <cellStyle name="Normal 13 2 2 3" xfId="3037" xr:uid="{00000000-0005-0000-0000-000027090000}"/>
    <cellStyle name="Normal 13 2 2 3 2" xfId="6770" xr:uid="{F5B88B78-0658-424C-AB6B-9AF964DECADE}"/>
    <cellStyle name="Normal 13 2 2 4" xfId="2118" xr:uid="{00000000-0005-0000-0000-000028090000}"/>
    <cellStyle name="Normal 13 2 2 4 2" xfId="5858" xr:uid="{25FA1431-A657-4283-93CD-4520771F98C8}"/>
    <cellStyle name="Normal 13 2 2 5" xfId="1421" xr:uid="{00000000-0005-0000-0000-000029090000}"/>
    <cellStyle name="Normal 13 2 2 5 2" xfId="5169" xr:uid="{0C06D55C-36D7-4B58-A7E2-EBF7D52FB72A}"/>
    <cellStyle name="Normal 13 2 2 6" xfId="3779" xr:uid="{00000000-0005-0000-0000-00002A090000}"/>
    <cellStyle name="Normal 13 2 2 6 2" xfId="7477" xr:uid="{FC46B567-0B73-4192-92F6-B40CFA85AF25}"/>
    <cellStyle name="Normal 13 2 2 7" xfId="4476" xr:uid="{A70B8DD2-46B5-412A-8D55-1AB8E74FA958}"/>
    <cellStyle name="Normal 13 2 3" xfId="934" xr:uid="{00000000-0005-0000-0000-00002B090000}"/>
    <cellStyle name="Normal 13 2 3 2" xfId="3278" xr:uid="{00000000-0005-0000-0000-00002C090000}"/>
    <cellStyle name="Normal 13 2 3 2 2" xfId="7001" xr:uid="{BE759E11-F028-47B3-82D0-4AA2CCA9A9F4}"/>
    <cellStyle name="Normal 13 2 3 3" xfId="2347" xr:uid="{00000000-0005-0000-0000-00002D090000}"/>
    <cellStyle name="Normal 13 2 3 3 2" xfId="6085" xr:uid="{DDF0B997-2284-4F1B-B0C6-E5478BFA78B9}"/>
    <cellStyle name="Normal 13 2 3 4" xfId="1653" xr:uid="{00000000-0005-0000-0000-00002E090000}"/>
    <cellStyle name="Normal 13 2 3 4 2" xfId="5400" xr:uid="{8E660131-646F-479B-8F6F-5091975CB083}"/>
    <cellStyle name="Normal 13 2 3 5" xfId="4010" xr:uid="{00000000-0005-0000-0000-00002F090000}"/>
    <cellStyle name="Normal 13 2 3 5 2" xfId="7708" xr:uid="{3CB59AB3-9582-4B31-A353-0A1973A42F23}"/>
    <cellStyle name="Normal 13 2 3 6" xfId="4707" xr:uid="{BC7A323A-9A95-4815-9D1B-CB520129793C}"/>
    <cellStyle name="Normal 13 2 4" xfId="2802" xr:uid="{00000000-0005-0000-0000-000030090000}"/>
    <cellStyle name="Normal 13 2 4 2" xfId="6539" xr:uid="{5ADB0409-6F93-4930-8153-FC12826705BD}"/>
    <cellStyle name="Normal 13 2 5" xfId="1888" xr:uid="{00000000-0005-0000-0000-000031090000}"/>
    <cellStyle name="Normal 13 2 5 2" xfId="5631" xr:uid="{4692A5EE-F513-4934-8AFB-E713B4EC3FDE}"/>
    <cellStyle name="Normal 13 2 6" xfId="1187" xr:uid="{00000000-0005-0000-0000-000032090000}"/>
    <cellStyle name="Normal 13 2 6 2" xfId="4938" xr:uid="{FA23DA56-E1A4-4055-893C-F66670BCBD75}"/>
    <cellStyle name="Normal 13 2 7" xfId="3548" xr:uid="{00000000-0005-0000-0000-000033090000}"/>
    <cellStyle name="Normal 13 2 7 2" xfId="7246" xr:uid="{02801DBC-E658-4EC8-A804-716436BF0AF7}"/>
    <cellStyle name="Normal 13 2 8" xfId="4245" xr:uid="{2D175BA8-791E-4B11-90B4-2479F6EC53ED}"/>
    <cellStyle name="Normal 13 3" xfId="572" xr:uid="{00000000-0005-0000-0000-000034090000}"/>
    <cellStyle name="Normal 13 3 2" xfId="2463" xr:uid="{00000000-0005-0000-0000-000035090000}"/>
    <cellStyle name="Normal 13 3 2 2" xfId="6201" xr:uid="{D38ACECD-6D86-4170-BC87-2B1FA783F407}"/>
    <cellStyle name="Normal 13 3 3" xfId="2926" xr:uid="{00000000-0005-0000-0000-000036090000}"/>
    <cellStyle name="Normal 13 3 3 2" xfId="6659" xr:uid="{51C7E4FF-1067-4BEF-8CE5-40525B8FCCAB}"/>
    <cellStyle name="Normal 13 3 4" xfId="2007" xr:uid="{00000000-0005-0000-0000-000037090000}"/>
    <cellStyle name="Normal 13 3 4 2" xfId="5747" xr:uid="{69EA1CDB-6ED2-48BF-B1E6-BF8DE07128D1}"/>
    <cellStyle name="Normal 13 3 5" xfId="1310" xr:uid="{00000000-0005-0000-0000-000038090000}"/>
    <cellStyle name="Normal 13 3 5 2" xfId="5058" xr:uid="{A4A5037E-8B84-43F9-9C86-2581190D1AD0}"/>
    <cellStyle name="Normal 13 3 6" xfId="3668" xr:uid="{00000000-0005-0000-0000-000039090000}"/>
    <cellStyle name="Normal 13 3 6 2" xfId="7366" xr:uid="{F979C8FB-F50C-47B4-A983-F2C8E7DF4C20}"/>
    <cellStyle name="Normal 13 3 7" xfId="4365" xr:uid="{1838296D-B8BA-45ED-A252-253F924D20E5}"/>
    <cellStyle name="Normal 13 4" xfId="814" xr:uid="{00000000-0005-0000-0000-00003A090000}"/>
    <cellStyle name="Normal 13 4 2" xfId="3159" xr:uid="{00000000-0005-0000-0000-00003B090000}"/>
    <cellStyle name="Normal 13 4 2 2" xfId="6890" xr:uid="{73065C20-2CD6-48A9-B371-D97069090D7A}"/>
    <cellStyle name="Normal 13 4 3" xfId="2235" xr:uid="{00000000-0005-0000-0000-00003C090000}"/>
    <cellStyle name="Normal 13 4 3 2" xfId="5974" xr:uid="{94B11877-35C0-4095-85AB-B464260D5BBE}"/>
    <cellStyle name="Normal 13 4 4" xfId="1541" xr:uid="{00000000-0005-0000-0000-00003D090000}"/>
    <cellStyle name="Normal 13 4 4 2" xfId="5289" xr:uid="{A019B539-55AA-4E53-8D1A-7E1891A908B9}"/>
    <cellStyle name="Normal 13 4 5" xfId="3899" xr:uid="{00000000-0005-0000-0000-00003E090000}"/>
    <cellStyle name="Normal 13 4 5 2" xfId="7597" xr:uid="{DA6057D9-9A24-4008-99A8-CD3834E38D63}"/>
    <cellStyle name="Normal 13 4 6" xfId="4596" xr:uid="{8286C89F-0071-4515-8037-2098B92D2773}"/>
    <cellStyle name="Normal 13 5" xfId="2690" xr:uid="{00000000-0005-0000-0000-00003F090000}"/>
    <cellStyle name="Normal 13 5 2" xfId="6428" xr:uid="{1BE953FA-FD70-4BDD-82FF-7F980F5A1501}"/>
    <cellStyle name="Normal 13 6" xfId="1776" xr:uid="{00000000-0005-0000-0000-000040090000}"/>
    <cellStyle name="Normal 13 6 2" xfId="5520" xr:uid="{44542B81-3FB3-4438-B262-8F8C5FB11203}"/>
    <cellStyle name="Normal 13 7" xfId="1075" xr:uid="{00000000-0005-0000-0000-000041090000}"/>
    <cellStyle name="Normal 13 7 2" xfId="4827" xr:uid="{2382E1D8-E187-4895-BE06-6FC495F693C9}"/>
    <cellStyle name="Normal 13 8" xfId="3437" xr:uid="{00000000-0005-0000-0000-000042090000}"/>
    <cellStyle name="Normal 13 8 2" xfId="7135" xr:uid="{435FB6DA-4A1C-4EFA-9265-0DD16DC920AB}"/>
    <cellStyle name="Normal 13 9" xfId="4134" xr:uid="{0CBBB7F7-D7B1-4918-9BED-4A258473AAF5}"/>
    <cellStyle name="Normal 14" xfId="349" xr:uid="{00000000-0005-0000-0000-000043090000}"/>
    <cellStyle name="Normal 14 10" xfId="3549" xr:uid="{00000000-0005-0000-0000-000044090000}"/>
    <cellStyle name="Normal 14 10 2" xfId="7247" xr:uid="{FBCA88E5-FFB5-445F-9B5E-DD699DEA8DD1}"/>
    <cellStyle name="Normal 14 11" xfId="4246" xr:uid="{795F3135-E2CF-469C-803A-ADA240AC3565}"/>
    <cellStyle name="Normal 14 2" xfId="350" xr:uid="{00000000-0005-0000-0000-000045090000}"/>
    <cellStyle name="Normal 14 2 2" xfId="351" xr:uid="{00000000-0005-0000-0000-000046090000}"/>
    <cellStyle name="Normal 14 2 2 2" xfId="686" xr:uid="{00000000-0005-0000-0000-000047090000}"/>
    <cellStyle name="Normal 14 2 2 2 2" xfId="2577" xr:uid="{00000000-0005-0000-0000-000048090000}"/>
    <cellStyle name="Normal 14 2 2 2 2 2" xfId="6315" xr:uid="{7EBE2319-048F-408E-A21C-C1BA83CB76DB}"/>
    <cellStyle name="Normal 14 2 2 2 3" xfId="3040" xr:uid="{00000000-0005-0000-0000-000049090000}"/>
    <cellStyle name="Normal 14 2 2 2 3 2" xfId="6773" xr:uid="{6974E6D3-AA2B-4F85-B0BD-7290C6226ED1}"/>
    <cellStyle name="Normal 14 2 2 2 4" xfId="2121" xr:uid="{00000000-0005-0000-0000-00004A090000}"/>
    <cellStyle name="Normal 14 2 2 2 4 2" xfId="5861" xr:uid="{5F45C0B9-5B11-496F-BD43-3402EB8D5D22}"/>
    <cellStyle name="Normal 14 2 2 2 5" xfId="1424" xr:uid="{00000000-0005-0000-0000-00004B090000}"/>
    <cellStyle name="Normal 14 2 2 2 5 2" xfId="5172" xr:uid="{3CFF9A7D-E0A2-4AFD-9F8D-231A1ED36E4C}"/>
    <cellStyle name="Normal 14 2 2 2 6" xfId="3782" xr:uid="{00000000-0005-0000-0000-00004C090000}"/>
    <cellStyle name="Normal 14 2 2 2 6 2" xfId="7480" xr:uid="{99DA6F28-CEEC-4D4A-BBFF-0550A7308D62}"/>
    <cellStyle name="Normal 14 2 2 2 7" xfId="4479" xr:uid="{52517DA6-AC66-4E68-913D-ADF2765CCF8C}"/>
    <cellStyle name="Normal 14 2 2 3" xfId="937" xr:uid="{00000000-0005-0000-0000-00004D090000}"/>
    <cellStyle name="Normal 14 2 2 3 2" xfId="3281" xr:uid="{00000000-0005-0000-0000-00004E090000}"/>
    <cellStyle name="Normal 14 2 2 3 2 2" xfId="7004" xr:uid="{8BD470A9-CA91-4D2A-92D7-28D46A79A7D0}"/>
    <cellStyle name="Normal 14 2 2 3 3" xfId="2350" xr:uid="{00000000-0005-0000-0000-00004F090000}"/>
    <cellStyle name="Normal 14 2 2 3 3 2" xfId="6088" xr:uid="{72BA4414-B290-4DC2-9DCE-E75A68F28078}"/>
    <cellStyle name="Normal 14 2 2 3 4" xfId="1656" xr:uid="{00000000-0005-0000-0000-000050090000}"/>
    <cellStyle name="Normal 14 2 2 3 4 2" xfId="5403" xr:uid="{CA239FEF-1373-4DB8-921C-2F4218DE98E3}"/>
    <cellStyle name="Normal 14 2 2 3 5" xfId="4013" xr:uid="{00000000-0005-0000-0000-000051090000}"/>
    <cellStyle name="Normal 14 2 2 3 5 2" xfId="7711" xr:uid="{5CAFD8D0-8D7E-44FB-92BF-B16CED890C01}"/>
    <cellStyle name="Normal 14 2 2 3 6" xfId="4710" xr:uid="{AC3B5A2D-84F7-47EA-ACF3-6340678552A8}"/>
    <cellStyle name="Normal 14 2 2 4" xfId="2805" xr:uid="{00000000-0005-0000-0000-000052090000}"/>
    <cellStyle name="Normal 14 2 2 4 2" xfId="6542" xr:uid="{3F0007DD-80FA-405C-B3B9-85E1BE909E48}"/>
    <cellStyle name="Normal 14 2 2 5" xfId="1891" xr:uid="{00000000-0005-0000-0000-000053090000}"/>
    <cellStyle name="Normal 14 2 2 5 2" xfId="5634" xr:uid="{B342F98C-3227-44BC-A61A-481D73BC8C57}"/>
    <cellStyle name="Normal 14 2 2 6" xfId="1190" xr:uid="{00000000-0005-0000-0000-000054090000}"/>
    <cellStyle name="Normal 14 2 2 6 2" xfId="4941" xr:uid="{8A02ACD7-AAA4-4706-9210-ABF7FFC0015F}"/>
    <cellStyle name="Normal 14 2 2 7" xfId="3551" xr:uid="{00000000-0005-0000-0000-000055090000}"/>
    <cellStyle name="Normal 14 2 2 7 2" xfId="7249" xr:uid="{1542704B-BCF7-4FC9-8438-EBF8330C5C94}"/>
    <cellStyle name="Normal 14 2 2 8" xfId="4248" xr:uid="{B611CA75-215C-43F7-B0F2-CE8244E445D1}"/>
    <cellStyle name="Normal 14 2 3" xfId="685" xr:uid="{00000000-0005-0000-0000-000056090000}"/>
    <cellStyle name="Normal 14 2 3 2" xfId="2576" xr:uid="{00000000-0005-0000-0000-000057090000}"/>
    <cellStyle name="Normal 14 2 3 2 2" xfId="6314" xr:uid="{44F8287D-C453-44B6-998D-BB4C9321B366}"/>
    <cellStyle name="Normal 14 2 3 3" xfId="3039" xr:uid="{00000000-0005-0000-0000-000058090000}"/>
    <cellStyle name="Normal 14 2 3 3 2" xfId="6772" xr:uid="{E5726266-D0A1-40C5-83FC-A89C301C0E33}"/>
    <cellStyle name="Normal 14 2 3 4" xfId="2120" xr:uid="{00000000-0005-0000-0000-000059090000}"/>
    <cellStyle name="Normal 14 2 3 4 2" xfId="5860" xr:uid="{1A8D7134-C708-443B-8643-9517508DDEFD}"/>
    <cellStyle name="Normal 14 2 3 5" xfId="1423" xr:uid="{00000000-0005-0000-0000-00005A090000}"/>
    <cellStyle name="Normal 14 2 3 5 2" xfId="5171" xr:uid="{2995FB0D-5C73-40F6-8816-A06BE3C0CA5E}"/>
    <cellStyle name="Normal 14 2 3 6" xfId="3781" xr:uid="{00000000-0005-0000-0000-00005B090000}"/>
    <cellStyle name="Normal 14 2 3 6 2" xfId="7479" xr:uid="{4DD1E78E-4BF2-479F-97E4-E049287A21CA}"/>
    <cellStyle name="Normal 14 2 3 7" xfId="4478" xr:uid="{C99653F1-62F7-4EFF-A153-E5674E8F66DB}"/>
    <cellStyle name="Normal 14 2 4" xfId="936" xr:uid="{00000000-0005-0000-0000-00005C090000}"/>
    <cellStyle name="Normal 14 2 4 2" xfId="3280" xr:uid="{00000000-0005-0000-0000-00005D090000}"/>
    <cellStyle name="Normal 14 2 4 2 2" xfId="7003" xr:uid="{1355DE05-ACEB-4476-890D-DAD9CE62099B}"/>
    <cellStyle name="Normal 14 2 4 3" xfId="2349" xr:uid="{00000000-0005-0000-0000-00005E090000}"/>
    <cellStyle name="Normal 14 2 4 3 2" xfId="6087" xr:uid="{B1B63863-B82D-439E-83FD-44881600DC2E}"/>
    <cellStyle name="Normal 14 2 4 4" xfId="1655" xr:uid="{00000000-0005-0000-0000-00005F090000}"/>
    <cellStyle name="Normal 14 2 4 4 2" xfId="5402" xr:uid="{A9DA1961-B8D2-439B-A335-20CDD8ABBC01}"/>
    <cellStyle name="Normal 14 2 4 5" xfId="4012" xr:uid="{00000000-0005-0000-0000-000060090000}"/>
    <cellStyle name="Normal 14 2 4 5 2" xfId="7710" xr:uid="{DCC98704-0697-41A5-AD6D-4A97F015C40A}"/>
    <cellStyle name="Normal 14 2 4 6" xfId="4709" xr:uid="{8B5B4F23-F1FC-4EFF-9272-ED3FC0D3FF7D}"/>
    <cellStyle name="Normal 14 2 5" xfId="2804" xr:uid="{00000000-0005-0000-0000-000061090000}"/>
    <cellStyle name="Normal 14 2 5 2" xfId="6541" xr:uid="{09B888C6-A2A8-4031-91A0-8C7446AB633C}"/>
    <cellStyle name="Normal 14 2 6" xfId="1890" xr:uid="{00000000-0005-0000-0000-000062090000}"/>
    <cellStyle name="Normal 14 2 6 2" xfId="5633" xr:uid="{D00749D0-EC4D-4CA5-9B10-6A66D4FB0DAC}"/>
    <cellStyle name="Normal 14 2 7" xfId="1189" xr:uid="{00000000-0005-0000-0000-000063090000}"/>
    <cellStyle name="Normal 14 2 7 2" xfId="4940" xr:uid="{EBD28DF6-68DB-4FD2-848C-A23565D87363}"/>
    <cellStyle name="Normal 14 2 8" xfId="3550" xr:uid="{00000000-0005-0000-0000-000064090000}"/>
    <cellStyle name="Normal 14 2 8 2" xfId="7248" xr:uid="{E9A66AB4-CD94-4856-993B-AE1E0116855B}"/>
    <cellStyle name="Normal 14 2 9" xfId="4247" xr:uid="{D3318376-FB82-4808-B4F0-E6B3B1D528CA}"/>
    <cellStyle name="Normal 14 3" xfId="352" xr:uid="{00000000-0005-0000-0000-000065090000}"/>
    <cellStyle name="Normal 14 3 10" xfId="4249" xr:uid="{27AD462A-3581-4149-913F-F3DA64E594BB}"/>
    <cellStyle name="Normal 14 3 2" xfId="353" xr:uid="{00000000-0005-0000-0000-000066090000}"/>
    <cellStyle name="Normal 14 3 2 2" xfId="688" xr:uid="{00000000-0005-0000-0000-000067090000}"/>
    <cellStyle name="Normal 14 3 2 2 2" xfId="2579" xr:uid="{00000000-0005-0000-0000-000068090000}"/>
    <cellStyle name="Normal 14 3 2 2 2 2" xfId="6317" xr:uid="{EEAF1DE2-8FA6-49BA-86F1-900E3508D862}"/>
    <cellStyle name="Normal 14 3 2 2 3" xfId="3042" xr:uid="{00000000-0005-0000-0000-000069090000}"/>
    <cellStyle name="Normal 14 3 2 2 3 2" xfId="6775" xr:uid="{DBBEC749-623E-4C48-B075-84150124DD98}"/>
    <cellStyle name="Normal 14 3 2 2 4" xfId="2123" xr:uid="{00000000-0005-0000-0000-00006A090000}"/>
    <cellStyle name="Normal 14 3 2 2 4 2" xfId="5863" xr:uid="{DCBAF063-138B-4521-A012-A79165A9E1A9}"/>
    <cellStyle name="Normal 14 3 2 2 5" xfId="1426" xr:uid="{00000000-0005-0000-0000-00006B090000}"/>
    <cellStyle name="Normal 14 3 2 2 5 2" xfId="5174" xr:uid="{ADF071D1-8000-407C-B1C5-CAA3D5258337}"/>
    <cellStyle name="Normal 14 3 2 2 6" xfId="3784" xr:uid="{00000000-0005-0000-0000-00006C090000}"/>
    <cellStyle name="Normal 14 3 2 2 6 2" xfId="7482" xr:uid="{C12ECF1C-7437-4263-8309-DA110DACBAC2}"/>
    <cellStyle name="Normal 14 3 2 2 7" xfId="4481" xr:uid="{C7E3681F-993B-43A4-954E-7769ADBCA5F0}"/>
    <cellStyle name="Normal 14 3 2 3" xfId="939" xr:uid="{00000000-0005-0000-0000-00006D090000}"/>
    <cellStyle name="Normal 14 3 2 3 2" xfId="3283" xr:uid="{00000000-0005-0000-0000-00006E090000}"/>
    <cellStyle name="Normal 14 3 2 3 2 2" xfId="7006" xr:uid="{0721BBA8-0F54-4FD0-BBF1-35A7D2B6E3FC}"/>
    <cellStyle name="Normal 14 3 2 3 3" xfId="2352" xr:uid="{00000000-0005-0000-0000-00006F090000}"/>
    <cellStyle name="Normal 14 3 2 3 3 2" xfId="6090" xr:uid="{C8923358-4754-4030-AB2B-3ED1B7E0A8C7}"/>
    <cellStyle name="Normal 14 3 2 3 4" xfId="1658" xr:uid="{00000000-0005-0000-0000-000070090000}"/>
    <cellStyle name="Normal 14 3 2 3 4 2" xfId="5405" xr:uid="{FF28C043-38A5-4D2B-9A88-306E5E851DCB}"/>
    <cellStyle name="Normal 14 3 2 3 5" xfId="4015" xr:uid="{00000000-0005-0000-0000-000071090000}"/>
    <cellStyle name="Normal 14 3 2 3 5 2" xfId="7713" xr:uid="{43AC642D-A43B-4F59-A402-F7DE0CE97940}"/>
    <cellStyle name="Normal 14 3 2 3 6" xfId="4712" xr:uid="{07FD1BEC-59E6-4064-A1A4-96F7433FE599}"/>
    <cellStyle name="Normal 14 3 2 4" xfId="2807" xr:uid="{00000000-0005-0000-0000-000072090000}"/>
    <cellStyle name="Normal 14 3 2 4 2" xfId="6544" xr:uid="{8761FCD8-F454-4140-A08C-F301243FADB5}"/>
    <cellStyle name="Normal 14 3 2 5" xfId="1893" xr:uid="{00000000-0005-0000-0000-000073090000}"/>
    <cellStyle name="Normal 14 3 2 5 2" xfId="5636" xr:uid="{970BB6CC-4DE4-4F61-8A9B-FDF5C103F03E}"/>
    <cellStyle name="Normal 14 3 2 6" xfId="1192" xr:uid="{00000000-0005-0000-0000-000074090000}"/>
    <cellStyle name="Normal 14 3 2 6 2" xfId="4943" xr:uid="{CFF25CCF-1455-43D5-A634-B5BEA064A2AD}"/>
    <cellStyle name="Normal 14 3 2 7" xfId="3553" xr:uid="{00000000-0005-0000-0000-000075090000}"/>
    <cellStyle name="Normal 14 3 2 7 2" xfId="7251" xr:uid="{5F847250-1C47-4639-85EA-1AC310D9AEB3}"/>
    <cellStyle name="Normal 14 3 2 8" xfId="4250" xr:uid="{025279B6-7E26-427C-B410-13C90AC7F3CA}"/>
    <cellStyle name="Normal 14 3 3" xfId="354" xr:uid="{00000000-0005-0000-0000-000076090000}"/>
    <cellStyle name="Normal 14 3 3 2" xfId="689" xr:uid="{00000000-0005-0000-0000-000077090000}"/>
    <cellStyle name="Normal 14 3 3 2 2" xfId="2580" xr:uid="{00000000-0005-0000-0000-000078090000}"/>
    <cellStyle name="Normal 14 3 3 2 2 2" xfId="6318" xr:uid="{C86324DE-1F3B-42CB-9707-2895040686CB}"/>
    <cellStyle name="Normal 14 3 3 2 3" xfId="3043" xr:uid="{00000000-0005-0000-0000-000079090000}"/>
    <cellStyle name="Normal 14 3 3 2 3 2" xfId="6776" xr:uid="{323933BE-0908-434E-BC85-8FED939943BA}"/>
    <cellStyle name="Normal 14 3 3 2 4" xfId="2124" xr:uid="{00000000-0005-0000-0000-00007A090000}"/>
    <cellStyle name="Normal 14 3 3 2 4 2" xfId="5864" xr:uid="{A5174F78-499C-44A4-8CF9-8BC0F6EDF7BD}"/>
    <cellStyle name="Normal 14 3 3 2 5" xfId="1427" xr:uid="{00000000-0005-0000-0000-00007B090000}"/>
    <cellStyle name="Normal 14 3 3 2 5 2" xfId="5175" xr:uid="{16A51224-ABAD-468C-877F-137CD2AD0BB9}"/>
    <cellStyle name="Normal 14 3 3 2 6" xfId="3785" xr:uid="{00000000-0005-0000-0000-00007C090000}"/>
    <cellStyle name="Normal 14 3 3 2 6 2" xfId="7483" xr:uid="{F13C619C-2F88-452E-893D-A69292E9DD22}"/>
    <cellStyle name="Normal 14 3 3 2 7" xfId="4482" xr:uid="{5EEC2FF2-DDBE-40D7-8D6C-39720EEF21B1}"/>
    <cellStyle name="Normal 14 3 3 3" xfId="940" xr:uid="{00000000-0005-0000-0000-00007D090000}"/>
    <cellStyle name="Normal 14 3 3 3 2" xfId="3284" xr:uid="{00000000-0005-0000-0000-00007E090000}"/>
    <cellStyle name="Normal 14 3 3 3 2 2" xfId="7007" xr:uid="{717A8E7A-B1CC-4D37-AB2A-8724606C9CAE}"/>
    <cellStyle name="Normal 14 3 3 3 3" xfId="2353" xr:uid="{00000000-0005-0000-0000-00007F090000}"/>
    <cellStyle name="Normal 14 3 3 3 3 2" xfId="6091" xr:uid="{37EEE2F3-C0A7-4E04-A9DB-39369959171D}"/>
    <cellStyle name="Normal 14 3 3 3 4" xfId="1659" xr:uid="{00000000-0005-0000-0000-000080090000}"/>
    <cellStyle name="Normal 14 3 3 3 4 2" xfId="5406" xr:uid="{CFF8A0D4-A5B9-47B6-99CF-144959D9ADB4}"/>
    <cellStyle name="Normal 14 3 3 3 5" xfId="4016" xr:uid="{00000000-0005-0000-0000-000081090000}"/>
    <cellStyle name="Normal 14 3 3 3 5 2" xfId="7714" xr:uid="{290A1F52-F337-4B38-B871-11B6E1E3A0A2}"/>
    <cellStyle name="Normal 14 3 3 3 6" xfId="4713" xr:uid="{675116C3-6168-4C3C-896A-A65DA60D4A2C}"/>
    <cellStyle name="Normal 14 3 3 4" xfId="2808" xr:uid="{00000000-0005-0000-0000-000082090000}"/>
    <cellStyle name="Normal 14 3 3 4 2" xfId="6545" xr:uid="{7C87AB31-10F4-4246-A866-381A3F47B184}"/>
    <cellStyle name="Normal 14 3 3 5" xfId="1894" xr:uid="{00000000-0005-0000-0000-000083090000}"/>
    <cellStyle name="Normal 14 3 3 5 2" xfId="5637" xr:uid="{124FE60C-3CC7-4733-BE5E-CB1D934E1664}"/>
    <cellStyle name="Normal 14 3 3 6" xfId="1193" xr:uid="{00000000-0005-0000-0000-000084090000}"/>
    <cellStyle name="Normal 14 3 3 6 2" xfId="4944" xr:uid="{464032F4-44B1-46B4-96DD-4CDA1A43888D}"/>
    <cellStyle name="Normal 14 3 3 7" xfId="3554" xr:uid="{00000000-0005-0000-0000-000085090000}"/>
    <cellStyle name="Normal 14 3 3 7 2" xfId="7252" xr:uid="{E0DF6B2D-9A88-4DA6-B4DD-8BB6D809E88C}"/>
    <cellStyle name="Normal 14 3 3 8" xfId="4251" xr:uid="{A22B916B-F9DF-4E52-BF8E-DFC043CDEA54}"/>
    <cellStyle name="Normal 14 3 4" xfId="687" xr:uid="{00000000-0005-0000-0000-000086090000}"/>
    <cellStyle name="Normal 14 3 4 2" xfId="2578" xr:uid="{00000000-0005-0000-0000-000087090000}"/>
    <cellStyle name="Normal 14 3 4 2 2" xfId="6316" xr:uid="{AC6CAAD3-A98D-494F-ACD1-03363443BBEB}"/>
    <cellStyle name="Normal 14 3 4 3" xfId="3041" xr:uid="{00000000-0005-0000-0000-000088090000}"/>
    <cellStyle name="Normal 14 3 4 3 2" xfId="6774" xr:uid="{1326B148-F908-462D-A990-E3ED2E6C1852}"/>
    <cellStyle name="Normal 14 3 4 4" xfId="2122" xr:uid="{00000000-0005-0000-0000-000089090000}"/>
    <cellStyle name="Normal 14 3 4 4 2" xfId="5862" xr:uid="{823D772A-5CD0-4600-8053-3D8CF263782F}"/>
    <cellStyle name="Normal 14 3 4 5" xfId="1425" xr:uid="{00000000-0005-0000-0000-00008A090000}"/>
    <cellStyle name="Normal 14 3 4 5 2" xfId="5173" xr:uid="{D8E40F4D-7F3B-43A9-8351-F38248D387A8}"/>
    <cellStyle name="Normal 14 3 4 6" xfId="3783" xr:uid="{00000000-0005-0000-0000-00008B090000}"/>
    <cellStyle name="Normal 14 3 4 6 2" xfId="7481" xr:uid="{3234D83A-A7FB-4FD4-B213-3B823939EE5D}"/>
    <cellStyle name="Normal 14 3 4 7" xfId="4480" xr:uid="{6500DA8C-BA82-46C5-B82D-143865C6A1AF}"/>
    <cellStyle name="Normal 14 3 5" xfId="938" xr:uid="{00000000-0005-0000-0000-00008C090000}"/>
    <cellStyle name="Normal 14 3 5 2" xfId="3282" xr:uid="{00000000-0005-0000-0000-00008D090000}"/>
    <cellStyle name="Normal 14 3 5 2 2" xfId="7005" xr:uid="{72711F3B-BD53-4DD5-B875-7DCCD249C239}"/>
    <cellStyle name="Normal 14 3 5 3" xfId="2351" xr:uid="{00000000-0005-0000-0000-00008E090000}"/>
    <cellStyle name="Normal 14 3 5 3 2" xfId="6089" xr:uid="{59E9EA91-FCB6-4C67-A695-FD9A8443B98C}"/>
    <cellStyle name="Normal 14 3 5 4" xfId="1657" xr:uid="{00000000-0005-0000-0000-00008F090000}"/>
    <cellStyle name="Normal 14 3 5 4 2" xfId="5404" xr:uid="{C13722E0-8D3E-4818-8E11-79A28E4C6C52}"/>
    <cellStyle name="Normal 14 3 5 5" xfId="4014" xr:uid="{00000000-0005-0000-0000-000090090000}"/>
    <cellStyle name="Normal 14 3 5 5 2" xfId="7712" xr:uid="{D24C8950-72D0-448E-AA94-4DF06929EE66}"/>
    <cellStyle name="Normal 14 3 5 6" xfId="4711" xr:uid="{1F718F6C-AB4F-4E04-947F-B04F82053F95}"/>
    <cellStyle name="Normal 14 3 6" xfId="2806" xr:uid="{00000000-0005-0000-0000-000091090000}"/>
    <cellStyle name="Normal 14 3 6 2" xfId="6543" xr:uid="{ACEFCB59-A331-40A2-89F3-0C24C027F737}"/>
    <cellStyle name="Normal 14 3 7" xfId="1892" xr:uid="{00000000-0005-0000-0000-000092090000}"/>
    <cellStyle name="Normal 14 3 7 2" xfId="5635" xr:uid="{56D5DCC3-439A-471E-B811-E718DECE90EA}"/>
    <cellStyle name="Normal 14 3 8" xfId="1191" xr:uid="{00000000-0005-0000-0000-000093090000}"/>
    <cellStyle name="Normal 14 3 8 2" xfId="4942" xr:uid="{3D5EA009-3B75-43CD-A32D-A92DE52F88D9}"/>
    <cellStyle name="Normal 14 3 9" xfId="3552" xr:uid="{00000000-0005-0000-0000-000094090000}"/>
    <cellStyle name="Normal 14 3 9 2" xfId="7250" xr:uid="{8CF6E90A-63CF-43FB-9C27-9A6FABC5116C}"/>
    <cellStyle name="Normal 14 4" xfId="355" xr:uid="{00000000-0005-0000-0000-000095090000}"/>
    <cellStyle name="Normal 14 4 2" xfId="690" xr:uid="{00000000-0005-0000-0000-000096090000}"/>
    <cellStyle name="Normal 14 4 2 2" xfId="2581" xr:uid="{00000000-0005-0000-0000-000097090000}"/>
    <cellStyle name="Normal 14 4 2 2 2" xfId="6319" xr:uid="{4E16D942-375E-42A3-AB0A-6404370BFB17}"/>
    <cellStyle name="Normal 14 4 2 3" xfId="3044" xr:uid="{00000000-0005-0000-0000-000098090000}"/>
    <cellStyle name="Normal 14 4 2 3 2" xfId="6777" xr:uid="{32C77085-4A05-47F0-A79E-300524AA9756}"/>
    <cellStyle name="Normal 14 4 2 4" xfId="2125" xr:uid="{00000000-0005-0000-0000-000099090000}"/>
    <cellStyle name="Normal 14 4 2 4 2" xfId="5865" xr:uid="{8EB39051-41D4-469A-BF8B-2171B21CB623}"/>
    <cellStyle name="Normal 14 4 2 5" xfId="1428" xr:uid="{00000000-0005-0000-0000-00009A090000}"/>
    <cellStyle name="Normal 14 4 2 5 2" xfId="5176" xr:uid="{B95A4A6D-E5F2-4EA8-BFA8-A99F07D9DA1F}"/>
    <cellStyle name="Normal 14 4 2 6" xfId="3786" xr:uid="{00000000-0005-0000-0000-00009B090000}"/>
    <cellStyle name="Normal 14 4 2 6 2" xfId="7484" xr:uid="{EA7A9A5B-BA9F-4C2E-9550-CCA0B2B47CA9}"/>
    <cellStyle name="Normal 14 4 2 7" xfId="4483" xr:uid="{5155F5A3-5052-400F-99C8-36AC479F5F06}"/>
    <cellStyle name="Normal 14 4 3" xfId="941" xr:uid="{00000000-0005-0000-0000-00009C090000}"/>
    <cellStyle name="Normal 14 4 3 2" xfId="3285" xr:uid="{00000000-0005-0000-0000-00009D090000}"/>
    <cellStyle name="Normal 14 4 3 2 2" xfId="7008" xr:uid="{AB3225AD-68CF-465E-ADB4-EBA54F795EDC}"/>
    <cellStyle name="Normal 14 4 3 3" xfId="2354" xr:uid="{00000000-0005-0000-0000-00009E090000}"/>
    <cellStyle name="Normal 14 4 3 3 2" xfId="6092" xr:uid="{A32236D0-7BB4-4982-A9EF-25078314A0A8}"/>
    <cellStyle name="Normal 14 4 3 4" xfId="1660" xr:uid="{00000000-0005-0000-0000-00009F090000}"/>
    <cellStyle name="Normal 14 4 3 4 2" xfId="5407" xr:uid="{58F901FE-2821-4CB9-AE5E-4DD47B295061}"/>
    <cellStyle name="Normal 14 4 3 5" xfId="4017" xr:uid="{00000000-0005-0000-0000-0000A0090000}"/>
    <cellStyle name="Normal 14 4 3 5 2" xfId="7715" xr:uid="{33A4426F-D8CD-4183-9250-432C9D3C981F}"/>
    <cellStyle name="Normal 14 4 3 6" xfId="4714" xr:uid="{2CBF7735-0B3A-4FBF-8CE5-B4DA4FE79A05}"/>
    <cellStyle name="Normal 14 4 4" xfId="2809" xr:uid="{00000000-0005-0000-0000-0000A1090000}"/>
    <cellStyle name="Normal 14 4 4 2" xfId="6546" xr:uid="{BE2B55F7-083C-45AA-86E6-E4E62AB20448}"/>
    <cellStyle name="Normal 14 4 5" xfId="1895" xr:uid="{00000000-0005-0000-0000-0000A2090000}"/>
    <cellStyle name="Normal 14 4 5 2" xfId="5638" xr:uid="{44965020-12D3-4CD0-A06F-A55253BA1C4E}"/>
    <cellStyle name="Normal 14 4 6" xfId="1194" xr:uid="{00000000-0005-0000-0000-0000A3090000}"/>
    <cellStyle name="Normal 14 4 6 2" xfId="4945" xr:uid="{A2A23036-48B8-4AD5-9A18-21653F03F67F}"/>
    <cellStyle name="Normal 14 4 7" xfId="3555" xr:uid="{00000000-0005-0000-0000-0000A4090000}"/>
    <cellStyle name="Normal 14 4 7 2" xfId="7253" xr:uid="{1FE1577D-D265-4036-8AAE-252AEF0C31CD}"/>
    <cellStyle name="Normal 14 4 8" xfId="4252" xr:uid="{0E0167F4-8722-4F2C-9B9E-6B034AD97CD1}"/>
    <cellStyle name="Normal 14 5" xfId="684" xr:uid="{00000000-0005-0000-0000-0000A5090000}"/>
    <cellStyle name="Normal 14 5 2" xfId="2575" xr:uid="{00000000-0005-0000-0000-0000A6090000}"/>
    <cellStyle name="Normal 14 5 2 2" xfId="6313" xr:uid="{31A01BBE-D91E-4374-94FD-521A522E6154}"/>
    <cellStyle name="Normal 14 5 3" xfId="3038" xr:uid="{00000000-0005-0000-0000-0000A7090000}"/>
    <cellStyle name="Normal 14 5 3 2" xfId="6771" xr:uid="{7BDA5B67-1038-44D4-A5F3-81DA29D0238A}"/>
    <cellStyle name="Normal 14 5 4" xfId="2119" xr:uid="{00000000-0005-0000-0000-0000A8090000}"/>
    <cellStyle name="Normal 14 5 4 2" xfId="5859" xr:uid="{BF9B9EE8-671E-44F2-B96E-361D88A152DA}"/>
    <cellStyle name="Normal 14 5 5" xfId="1422" xr:uid="{00000000-0005-0000-0000-0000A9090000}"/>
    <cellStyle name="Normal 14 5 5 2" xfId="5170" xr:uid="{61F896C7-BF85-483B-802D-91E180FACDF8}"/>
    <cellStyle name="Normal 14 5 6" xfId="3780" xr:uid="{00000000-0005-0000-0000-0000AA090000}"/>
    <cellStyle name="Normal 14 5 6 2" xfId="7478" xr:uid="{5C00076F-55A1-43B8-B350-F06983D64C18}"/>
    <cellStyle name="Normal 14 5 7" xfId="4477" xr:uid="{15DFD401-D9F7-44DB-A15A-503078FBDA2E}"/>
    <cellStyle name="Normal 14 6" xfId="935" xr:uid="{00000000-0005-0000-0000-0000AB090000}"/>
    <cellStyle name="Normal 14 6 2" xfId="3279" xr:uid="{00000000-0005-0000-0000-0000AC090000}"/>
    <cellStyle name="Normal 14 6 2 2" xfId="7002" xr:uid="{3E5FF24F-4AB6-4F52-90C4-E0A580F1D576}"/>
    <cellStyle name="Normal 14 6 3" xfId="2348" xr:uid="{00000000-0005-0000-0000-0000AD090000}"/>
    <cellStyle name="Normal 14 6 3 2" xfId="6086" xr:uid="{819175A2-A955-44F4-BB1A-0C4CD729C2BE}"/>
    <cellStyle name="Normal 14 6 4" xfId="1654" xr:uid="{00000000-0005-0000-0000-0000AE090000}"/>
    <cellStyle name="Normal 14 6 4 2" xfId="5401" xr:uid="{8172AC82-1979-4B42-8C6F-B2A0779058FB}"/>
    <cellStyle name="Normal 14 6 5" xfId="4011" xr:uid="{00000000-0005-0000-0000-0000AF090000}"/>
    <cellStyle name="Normal 14 6 5 2" xfId="7709" xr:uid="{DE9EBF53-499B-48A9-BDA1-EFC9DA1372EB}"/>
    <cellStyle name="Normal 14 6 6" xfId="4708" xr:uid="{B658D380-222E-408B-8B70-6FD4DBE6F9CE}"/>
    <cellStyle name="Normal 14 7" xfId="2803" xr:uid="{00000000-0005-0000-0000-0000B0090000}"/>
    <cellStyle name="Normal 14 7 2" xfId="6540" xr:uid="{53D606BC-29B1-40FD-9615-CC41B4D601E8}"/>
    <cellStyle name="Normal 14 8" xfId="1889" xr:uid="{00000000-0005-0000-0000-0000B1090000}"/>
    <cellStyle name="Normal 14 8 2" xfId="5632" xr:uid="{657F6E87-7FC6-48E6-8825-254C5E589CC9}"/>
    <cellStyle name="Normal 14 9" xfId="1188" xr:uid="{00000000-0005-0000-0000-0000B2090000}"/>
    <cellStyle name="Normal 14 9 2" xfId="4939" xr:uid="{9EAA53A8-0CFB-443B-8C59-DD40B658B99B}"/>
    <cellStyle name="Normal 15" xfId="356" xr:uid="{00000000-0005-0000-0000-0000B3090000}"/>
    <cellStyle name="Normal 15 10" xfId="4253" xr:uid="{9B039AAA-C1DF-4B67-8FC7-4D83E46D344D}"/>
    <cellStyle name="Normal 15 2" xfId="357" xr:uid="{00000000-0005-0000-0000-0000B4090000}"/>
    <cellStyle name="Normal 15 2 2" xfId="358" xr:uid="{00000000-0005-0000-0000-0000B5090000}"/>
    <cellStyle name="Normal 15 2 2 2" xfId="693" xr:uid="{00000000-0005-0000-0000-0000B6090000}"/>
    <cellStyle name="Normal 15 2 2 2 2" xfId="2584" xr:uid="{00000000-0005-0000-0000-0000B7090000}"/>
    <cellStyle name="Normal 15 2 2 2 2 2" xfId="6322" xr:uid="{01127B12-F116-48B2-8604-C04980DBE330}"/>
    <cellStyle name="Normal 15 2 2 2 3" xfId="3047" xr:uid="{00000000-0005-0000-0000-0000B8090000}"/>
    <cellStyle name="Normal 15 2 2 2 3 2" xfId="6780" xr:uid="{6F75DBA2-A785-40EF-A6D5-288470BAD997}"/>
    <cellStyle name="Normal 15 2 2 2 4" xfId="2128" xr:uid="{00000000-0005-0000-0000-0000B9090000}"/>
    <cellStyle name="Normal 15 2 2 2 4 2" xfId="5868" xr:uid="{CFDB1988-09DC-4823-9EFD-F9E9EB7BE01E}"/>
    <cellStyle name="Normal 15 2 2 2 5" xfId="1431" xr:uid="{00000000-0005-0000-0000-0000BA090000}"/>
    <cellStyle name="Normal 15 2 2 2 5 2" xfId="5179" xr:uid="{2F6F8929-9ACE-42F4-ADF8-C5F503BC8396}"/>
    <cellStyle name="Normal 15 2 2 2 6" xfId="3789" xr:uid="{00000000-0005-0000-0000-0000BB090000}"/>
    <cellStyle name="Normal 15 2 2 2 6 2" xfId="7487" xr:uid="{BE9F40C0-28CD-4B1E-B151-D2A753D4E1AF}"/>
    <cellStyle name="Normal 15 2 2 2 7" xfId="4486" xr:uid="{EB680A1C-C107-492B-9B60-195004D2880B}"/>
    <cellStyle name="Normal 15 2 2 3" xfId="944" xr:uid="{00000000-0005-0000-0000-0000BC090000}"/>
    <cellStyle name="Normal 15 2 2 3 2" xfId="3288" xr:uid="{00000000-0005-0000-0000-0000BD090000}"/>
    <cellStyle name="Normal 15 2 2 3 2 2" xfId="7011" xr:uid="{5245FD2B-D723-4272-9695-0BEEE3009AE5}"/>
    <cellStyle name="Normal 15 2 2 3 3" xfId="2357" xr:uid="{00000000-0005-0000-0000-0000BE090000}"/>
    <cellStyle name="Normal 15 2 2 3 3 2" xfId="6095" xr:uid="{BE30D89C-585D-42EB-B7FC-C3A14C42647C}"/>
    <cellStyle name="Normal 15 2 2 3 4" xfId="1663" xr:uid="{00000000-0005-0000-0000-0000BF090000}"/>
    <cellStyle name="Normal 15 2 2 3 4 2" xfId="5410" xr:uid="{1A4D2590-16E0-44F3-B8CB-E19386AF3328}"/>
    <cellStyle name="Normal 15 2 2 3 5" xfId="4020" xr:uid="{00000000-0005-0000-0000-0000C0090000}"/>
    <cellStyle name="Normal 15 2 2 3 5 2" xfId="7718" xr:uid="{E5235F15-05E4-4A5B-9FB0-40F586C8FD3C}"/>
    <cellStyle name="Normal 15 2 2 3 6" xfId="4717" xr:uid="{5A6EC0DE-7A19-4363-A1D6-E7278C2D2B92}"/>
    <cellStyle name="Normal 15 2 2 4" xfId="2812" xr:uid="{00000000-0005-0000-0000-0000C1090000}"/>
    <cellStyle name="Normal 15 2 2 4 2" xfId="6549" xr:uid="{88BDD352-8856-4BED-8045-44F6A8A6BC58}"/>
    <cellStyle name="Normal 15 2 2 5" xfId="1898" xr:uid="{00000000-0005-0000-0000-0000C2090000}"/>
    <cellStyle name="Normal 15 2 2 5 2" xfId="5641" xr:uid="{5E4DD5F8-B3F5-4012-BC2A-13E31F122BEC}"/>
    <cellStyle name="Normal 15 2 2 6" xfId="1197" xr:uid="{00000000-0005-0000-0000-0000C3090000}"/>
    <cellStyle name="Normal 15 2 2 6 2" xfId="4948" xr:uid="{4BF46E3F-4481-4D0C-81AA-B074D2FF7E1D}"/>
    <cellStyle name="Normal 15 2 2 7" xfId="3558" xr:uid="{00000000-0005-0000-0000-0000C4090000}"/>
    <cellStyle name="Normal 15 2 2 7 2" xfId="7256" xr:uid="{6C89E7EC-B05B-4E5E-9B27-8ECD70D59C5F}"/>
    <cellStyle name="Normal 15 2 2 8" xfId="4255" xr:uid="{2C5074A8-AB23-4CC8-AFB5-77D4C7CE35B8}"/>
    <cellStyle name="Normal 15 2 3" xfId="692" xr:uid="{00000000-0005-0000-0000-0000C5090000}"/>
    <cellStyle name="Normal 15 2 3 2" xfId="2583" xr:uid="{00000000-0005-0000-0000-0000C6090000}"/>
    <cellStyle name="Normal 15 2 3 2 2" xfId="6321" xr:uid="{7685D079-0E6A-4D02-8C04-465727CB9F52}"/>
    <cellStyle name="Normal 15 2 3 3" xfId="3046" xr:uid="{00000000-0005-0000-0000-0000C7090000}"/>
    <cellStyle name="Normal 15 2 3 3 2" xfId="6779" xr:uid="{975A834A-8D4C-4138-B2A9-0CCD19C461E4}"/>
    <cellStyle name="Normal 15 2 3 4" xfId="2127" xr:uid="{00000000-0005-0000-0000-0000C8090000}"/>
    <cellStyle name="Normal 15 2 3 4 2" xfId="5867" xr:uid="{F3F7B365-EC4E-4335-B498-5F78700D099A}"/>
    <cellStyle name="Normal 15 2 3 5" xfId="1430" xr:uid="{00000000-0005-0000-0000-0000C9090000}"/>
    <cellStyle name="Normal 15 2 3 5 2" xfId="5178" xr:uid="{9B583574-C01A-467B-81F3-5051FC3B0318}"/>
    <cellStyle name="Normal 15 2 3 6" xfId="3788" xr:uid="{00000000-0005-0000-0000-0000CA090000}"/>
    <cellStyle name="Normal 15 2 3 6 2" xfId="7486" xr:uid="{461A9D85-B23D-4E0C-8AFD-B4E12C8E93C0}"/>
    <cellStyle name="Normal 15 2 3 7" xfId="4485" xr:uid="{0AD48C2E-5FDC-477F-8B46-382F28394CC1}"/>
    <cellStyle name="Normal 15 2 4" xfId="943" xr:uid="{00000000-0005-0000-0000-0000CB090000}"/>
    <cellStyle name="Normal 15 2 4 2" xfId="3287" xr:uid="{00000000-0005-0000-0000-0000CC090000}"/>
    <cellStyle name="Normal 15 2 4 2 2" xfId="7010" xr:uid="{BC95C6DC-8011-47B3-8D19-1CFE6FCF3855}"/>
    <cellStyle name="Normal 15 2 4 3" xfId="2356" xr:uid="{00000000-0005-0000-0000-0000CD090000}"/>
    <cellStyle name="Normal 15 2 4 3 2" xfId="6094" xr:uid="{3C958EC2-1C56-4019-95A1-EB6A36656A0A}"/>
    <cellStyle name="Normal 15 2 4 4" xfId="1662" xr:uid="{00000000-0005-0000-0000-0000CE090000}"/>
    <cellStyle name="Normal 15 2 4 4 2" xfId="5409" xr:uid="{838BEC6C-9A5D-4FF7-B1BB-9AB841A74960}"/>
    <cellStyle name="Normal 15 2 4 5" xfId="4019" xr:uid="{00000000-0005-0000-0000-0000CF090000}"/>
    <cellStyle name="Normal 15 2 4 5 2" xfId="7717" xr:uid="{9FC58A97-0FAD-4801-8F42-7BE777CA78EF}"/>
    <cellStyle name="Normal 15 2 4 6" xfId="4716" xr:uid="{2E95BE96-2653-4DA4-ACD8-D35E7AFBFB66}"/>
    <cellStyle name="Normal 15 2 5" xfId="2811" xr:uid="{00000000-0005-0000-0000-0000D0090000}"/>
    <cellStyle name="Normal 15 2 5 2" xfId="6548" xr:uid="{93A70402-C3F6-47EC-A306-1DA05FC75978}"/>
    <cellStyle name="Normal 15 2 6" xfId="1897" xr:uid="{00000000-0005-0000-0000-0000D1090000}"/>
    <cellStyle name="Normal 15 2 6 2" xfId="5640" xr:uid="{368B8DC9-C232-4F6A-B535-13672793C60F}"/>
    <cellStyle name="Normal 15 2 7" xfId="1196" xr:uid="{00000000-0005-0000-0000-0000D2090000}"/>
    <cellStyle name="Normal 15 2 7 2" xfId="4947" xr:uid="{6617A501-7F88-42C9-864F-1A3492C5E238}"/>
    <cellStyle name="Normal 15 2 8" xfId="3557" xr:uid="{00000000-0005-0000-0000-0000D3090000}"/>
    <cellStyle name="Normal 15 2 8 2" xfId="7255" xr:uid="{731D4B4C-F7DD-4E27-845E-5AE9A18AF244}"/>
    <cellStyle name="Normal 15 2 9" xfId="4254" xr:uid="{B6BB6984-01BA-4A60-B438-104A78B77312}"/>
    <cellStyle name="Normal 15 3" xfId="359" xr:uid="{00000000-0005-0000-0000-0000D4090000}"/>
    <cellStyle name="Normal 15 3 2" xfId="694" xr:uid="{00000000-0005-0000-0000-0000D5090000}"/>
    <cellStyle name="Normal 15 3 2 2" xfId="2585" xr:uid="{00000000-0005-0000-0000-0000D6090000}"/>
    <cellStyle name="Normal 15 3 2 2 2" xfId="6323" xr:uid="{B4FC39D4-D5CE-4DEE-9F2C-A65CC2323B5A}"/>
    <cellStyle name="Normal 15 3 2 3" xfId="3048" xr:uid="{00000000-0005-0000-0000-0000D7090000}"/>
    <cellStyle name="Normal 15 3 2 3 2" xfId="6781" xr:uid="{684E5FAD-3B69-48EA-BC0B-F72E122727CA}"/>
    <cellStyle name="Normal 15 3 2 4" xfId="2129" xr:uid="{00000000-0005-0000-0000-0000D8090000}"/>
    <cellStyle name="Normal 15 3 2 4 2" xfId="5869" xr:uid="{3A6117A3-3D17-437F-9150-594DEB03D09D}"/>
    <cellStyle name="Normal 15 3 2 5" xfId="1432" xr:uid="{00000000-0005-0000-0000-0000D9090000}"/>
    <cellStyle name="Normal 15 3 2 5 2" xfId="5180" xr:uid="{A77EAF22-9245-4F98-856E-99096AB1EAC3}"/>
    <cellStyle name="Normal 15 3 2 6" xfId="3790" xr:uid="{00000000-0005-0000-0000-0000DA090000}"/>
    <cellStyle name="Normal 15 3 2 6 2" xfId="7488" xr:uid="{73C41904-66C3-422B-9CB0-F202EEF875CB}"/>
    <cellStyle name="Normal 15 3 2 7" xfId="4487" xr:uid="{93C10079-DBEC-4B01-A0B0-415D10DB46C0}"/>
    <cellStyle name="Normal 15 3 3" xfId="945" xr:uid="{00000000-0005-0000-0000-0000DB090000}"/>
    <cellStyle name="Normal 15 3 3 2" xfId="3289" xr:uid="{00000000-0005-0000-0000-0000DC090000}"/>
    <cellStyle name="Normal 15 3 3 2 2" xfId="7012" xr:uid="{0E4292DC-8A06-46AF-855E-7E0EF8D42F16}"/>
    <cellStyle name="Normal 15 3 3 3" xfId="2358" xr:uid="{00000000-0005-0000-0000-0000DD090000}"/>
    <cellStyle name="Normal 15 3 3 3 2" xfId="6096" xr:uid="{9DC1E06D-1674-4EFA-A645-4538480E391E}"/>
    <cellStyle name="Normal 15 3 3 4" xfId="1664" xr:uid="{00000000-0005-0000-0000-0000DE090000}"/>
    <cellStyle name="Normal 15 3 3 4 2" xfId="5411" xr:uid="{81D6D4A2-E9CB-490C-886B-B4B65E0F854E}"/>
    <cellStyle name="Normal 15 3 3 5" xfId="4021" xr:uid="{00000000-0005-0000-0000-0000DF090000}"/>
    <cellStyle name="Normal 15 3 3 5 2" xfId="7719" xr:uid="{F865A48D-63C3-4266-9D32-09DE4F27D022}"/>
    <cellStyle name="Normal 15 3 3 6" xfId="4718" xr:uid="{B5BEEBCA-6363-417E-A2F9-4238169B3065}"/>
    <cellStyle name="Normal 15 3 4" xfId="2813" xr:uid="{00000000-0005-0000-0000-0000E0090000}"/>
    <cellStyle name="Normal 15 3 4 2" xfId="6550" xr:uid="{6123CBF0-3675-4C3C-B4CE-712E1D12131C}"/>
    <cellStyle name="Normal 15 3 5" xfId="1899" xr:uid="{00000000-0005-0000-0000-0000E1090000}"/>
    <cellStyle name="Normal 15 3 5 2" xfId="5642" xr:uid="{FFCC4A57-67CC-4482-9A1D-388BBDFEBAA3}"/>
    <cellStyle name="Normal 15 3 6" xfId="1198" xr:uid="{00000000-0005-0000-0000-0000E2090000}"/>
    <cellStyle name="Normal 15 3 6 2" xfId="4949" xr:uid="{F4CCEE0D-DB9D-44C5-9E77-854EF6E978B1}"/>
    <cellStyle name="Normal 15 3 7" xfId="3559" xr:uid="{00000000-0005-0000-0000-0000E3090000}"/>
    <cellStyle name="Normal 15 3 7 2" xfId="7257" xr:uid="{DB0EA5FC-3808-4EA5-ABD9-EE29A76EFD61}"/>
    <cellStyle name="Normal 15 3 8" xfId="4256" xr:uid="{0F391039-423E-444E-A42E-5C1F44B5F3CF}"/>
    <cellStyle name="Normal 15 4" xfId="691" xr:uid="{00000000-0005-0000-0000-0000E4090000}"/>
    <cellStyle name="Normal 15 4 2" xfId="2582" xr:uid="{00000000-0005-0000-0000-0000E5090000}"/>
    <cellStyle name="Normal 15 4 2 2" xfId="6320" xr:uid="{40E1F906-6D2A-44CC-863A-03184FEABD03}"/>
    <cellStyle name="Normal 15 4 3" xfId="3045" xr:uid="{00000000-0005-0000-0000-0000E6090000}"/>
    <cellStyle name="Normal 15 4 3 2" xfId="6778" xr:uid="{7039F969-03F5-4E74-9C74-41633F2F5B2E}"/>
    <cellStyle name="Normal 15 4 4" xfId="2126" xr:uid="{00000000-0005-0000-0000-0000E7090000}"/>
    <cellStyle name="Normal 15 4 4 2" xfId="5866" xr:uid="{4DD80240-56FB-4E11-B6E1-7B07046A4929}"/>
    <cellStyle name="Normal 15 4 5" xfId="1429" xr:uid="{00000000-0005-0000-0000-0000E8090000}"/>
    <cellStyle name="Normal 15 4 5 2" xfId="5177" xr:uid="{D9A86332-FDC3-4C29-9B8B-BDAD4442CCF5}"/>
    <cellStyle name="Normal 15 4 6" xfId="3787" xr:uid="{00000000-0005-0000-0000-0000E9090000}"/>
    <cellStyle name="Normal 15 4 6 2" xfId="7485" xr:uid="{D94F6EF6-F0B1-4523-A9AF-C975FAB9527C}"/>
    <cellStyle name="Normal 15 4 7" xfId="4484" xr:uid="{AE6EB762-EB3C-4E5C-93DB-DC02B6CCA03D}"/>
    <cellStyle name="Normal 15 5" xfId="942" xr:uid="{00000000-0005-0000-0000-0000EA090000}"/>
    <cellStyle name="Normal 15 5 2" xfId="3286" xr:uid="{00000000-0005-0000-0000-0000EB090000}"/>
    <cellStyle name="Normal 15 5 2 2" xfId="7009" xr:uid="{E0002A0E-DE2B-48E2-8701-C7F50EE3124A}"/>
    <cellStyle name="Normal 15 5 3" xfId="2355" xr:uid="{00000000-0005-0000-0000-0000EC090000}"/>
    <cellStyle name="Normal 15 5 3 2" xfId="6093" xr:uid="{30B78136-5001-4D5A-8B47-85D58618B0E9}"/>
    <cellStyle name="Normal 15 5 4" xfId="1661" xr:uid="{00000000-0005-0000-0000-0000ED090000}"/>
    <cellStyle name="Normal 15 5 4 2" xfId="5408" xr:uid="{0BB780E5-F023-4C98-9865-E77C63F4297C}"/>
    <cellStyle name="Normal 15 5 5" xfId="4018" xr:uid="{00000000-0005-0000-0000-0000EE090000}"/>
    <cellStyle name="Normal 15 5 5 2" xfId="7716" xr:uid="{EB539009-6A31-49F2-904F-6C42C0858E45}"/>
    <cellStyle name="Normal 15 5 6" xfId="4715" xr:uid="{810AA60C-5285-4802-801C-A917D6BCF84B}"/>
    <cellStyle name="Normal 15 6" xfId="2810" xr:uid="{00000000-0005-0000-0000-0000EF090000}"/>
    <cellStyle name="Normal 15 6 2" xfId="6547" xr:uid="{20940F56-9626-460A-B912-D317A0DD1112}"/>
    <cellStyle name="Normal 15 7" xfId="1896" xr:uid="{00000000-0005-0000-0000-0000F0090000}"/>
    <cellStyle name="Normal 15 7 2" xfId="5639" xr:uid="{4CB10639-75EF-44F7-A530-C8B74A3002B4}"/>
    <cellStyle name="Normal 15 8" xfId="1195" xr:uid="{00000000-0005-0000-0000-0000F1090000}"/>
    <cellStyle name="Normal 15 8 2" xfId="4946" xr:uid="{5479E1C4-8B84-46A4-96C9-54E944842B7C}"/>
    <cellStyle name="Normal 15 9" xfId="3556" xr:uid="{00000000-0005-0000-0000-0000F2090000}"/>
    <cellStyle name="Normal 15 9 2" xfId="7254" xr:uid="{E6859F95-F46B-44FB-902C-DA9329E2B2C9}"/>
    <cellStyle name="Normal 16" xfId="360" xr:uid="{00000000-0005-0000-0000-0000F3090000}"/>
    <cellStyle name="Normal 16 2" xfId="361" xr:uid="{00000000-0005-0000-0000-0000F4090000}"/>
    <cellStyle name="Normal 16 2 2" xfId="696" xr:uid="{00000000-0005-0000-0000-0000F5090000}"/>
    <cellStyle name="Normal 16 2 2 2" xfId="2587" xr:uid="{00000000-0005-0000-0000-0000F6090000}"/>
    <cellStyle name="Normal 16 2 2 2 2" xfId="6325" xr:uid="{BC5341D2-A2F1-4056-99F8-31E6BBE3EFA4}"/>
    <cellStyle name="Normal 16 2 2 3" xfId="3050" xr:uid="{00000000-0005-0000-0000-0000F7090000}"/>
    <cellStyle name="Normal 16 2 2 3 2" xfId="6783" xr:uid="{9F04E870-B54A-4CCF-BF1F-0088F9A1ABCD}"/>
    <cellStyle name="Normal 16 2 2 4" xfId="2131" xr:uid="{00000000-0005-0000-0000-0000F8090000}"/>
    <cellStyle name="Normal 16 2 2 4 2" xfId="5871" xr:uid="{B941E9D8-D207-4B06-8F90-883FE04CD00F}"/>
    <cellStyle name="Normal 16 2 2 5" xfId="1434" xr:uid="{00000000-0005-0000-0000-0000F9090000}"/>
    <cellStyle name="Normal 16 2 2 5 2" xfId="5182" xr:uid="{913AEEA6-BF94-49DE-93C4-D63F00BCAB2C}"/>
    <cellStyle name="Normal 16 2 2 6" xfId="3792" xr:uid="{00000000-0005-0000-0000-0000FA090000}"/>
    <cellStyle name="Normal 16 2 2 6 2" xfId="7490" xr:uid="{A262946F-226D-4FC7-8701-BB0594D7E676}"/>
    <cellStyle name="Normal 16 2 2 7" xfId="4489" xr:uid="{ECD08019-B04A-44AA-9C65-C589574B5C9C}"/>
    <cellStyle name="Normal 16 2 3" xfId="947" xr:uid="{00000000-0005-0000-0000-0000FB090000}"/>
    <cellStyle name="Normal 16 2 3 2" xfId="3291" xr:uid="{00000000-0005-0000-0000-0000FC090000}"/>
    <cellStyle name="Normal 16 2 3 2 2" xfId="7014" xr:uid="{55FC057B-5E6C-4559-8170-A0496BD7ADEC}"/>
    <cellStyle name="Normal 16 2 3 3" xfId="2360" xr:uid="{00000000-0005-0000-0000-0000FD090000}"/>
    <cellStyle name="Normal 16 2 3 3 2" xfId="6098" xr:uid="{30850CE6-50CC-4C0C-90EC-51E2C83A349A}"/>
    <cellStyle name="Normal 16 2 3 4" xfId="1666" xr:uid="{00000000-0005-0000-0000-0000FE090000}"/>
    <cellStyle name="Normal 16 2 3 4 2" xfId="5413" xr:uid="{2D538A9A-FF64-4270-AE95-3D3FAAF3216E}"/>
    <cellStyle name="Normal 16 2 3 5" xfId="4023" xr:uid="{00000000-0005-0000-0000-0000FF090000}"/>
    <cellStyle name="Normal 16 2 3 5 2" xfId="7721" xr:uid="{97521FCA-9C13-4EB0-9158-33952D37CB10}"/>
    <cellStyle name="Normal 16 2 3 6" xfId="4720" xr:uid="{CF61F74C-B0FD-4D19-A1F0-D1902E655850}"/>
    <cellStyle name="Normal 16 2 4" xfId="2815" xr:uid="{00000000-0005-0000-0000-0000000A0000}"/>
    <cellStyle name="Normal 16 2 4 2" xfId="6552" xr:uid="{13622005-461D-4050-ADEB-57A9EACBC727}"/>
    <cellStyle name="Normal 16 2 5" xfId="1901" xr:uid="{00000000-0005-0000-0000-0000010A0000}"/>
    <cellStyle name="Normal 16 2 5 2" xfId="5644" xr:uid="{13A49AF2-00A7-41F7-B03F-575A38CCD854}"/>
    <cellStyle name="Normal 16 2 6" xfId="1200" xr:uid="{00000000-0005-0000-0000-0000020A0000}"/>
    <cellStyle name="Normal 16 2 6 2" xfId="4951" xr:uid="{85F62ED1-286B-4DFA-8978-9B59BABC1F4E}"/>
    <cellStyle name="Normal 16 2 7" xfId="3561" xr:uid="{00000000-0005-0000-0000-0000030A0000}"/>
    <cellStyle name="Normal 16 2 7 2" xfId="7259" xr:uid="{8E51E239-2AEC-445A-913B-1D32080A9874}"/>
    <cellStyle name="Normal 16 2 8" xfId="4258" xr:uid="{0ADD8201-59AE-4824-9279-5FC35B1B7A16}"/>
    <cellStyle name="Normal 16 3" xfId="695" xr:uid="{00000000-0005-0000-0000-0000040A0000}"/>
    <cellStyle name="Normal 16 3 2" xfId="2586" xr:uid="{00000000-0005-0000-0000-0000050A0000}"/>
    <cellStyle name="Normal 16 3 2 2" xfId="6324" xr:uid="{547CFA99-1E47-4EC7-B374-37D9F2EFE115}"/>
    <cellStyle name="Normal 16 3 3" xfId="3049" xr:uid="{00000000-0005-0000-0000-0000060A0000}"/>
    <cellStyle name="Normal 16 3 3 2" xfId="6782" xr:uid="{9FBB49A5-4104-4517-8E20-869D1FAD8C71}"/>
    <cellStyle name="Normal 16 3 4" xfId="2130" xr:uid="{00000000-0005-0000-0000-0000070A0000}"/>
    <cellStyle name="Normal 16 3 4 2" xfId="5870" xr:uid="{695EBE75-89D3-4353-8F08-9A41DF3192DE}"/>
    <cellStyle name="Normal 16 3 5" xfId="1433" xr:uid="{00000000-0005-0000-0000-0000080A0000}"/>
    <cellStyle name="Normal 16 3 5 2" xfId="5181" xr:uid="{56CA8DA4-FD32-448E-B02F-4E51F216A4C1}"/>
    <cellStyle name="Normal 16 3 6" xfId="3791" xr:uid="{00000000-0005-0000-0000-0000090A0000}"/>
    <cellStyle name="Normal 16 3 6 2" xfId="7489" xr:uid="{C57F1883-6B28-4A52-9EC5-4044793E27D2}"/>
    <cellStyle name="Normal 16 3 7" xfId="4488" xr:uid="{7061EAC1-1EF8-44FD-AC91-D7CE1B17FA39}"/>
    <cellStyle name="Normal 16 4" xfId="946" xr:uid="{00000000-0005-0000-0000-00000A0A0000}"/>
    <cellStyle name="Normal 16 4 2" xfId="3290" xr:uid="{00000000-0005-0000-0000-00000B0A0000}"/>
    <cellStyle name="Normal 16 4 2 2" xfId="7013" xr:uid="{3AB96A46-4489-4809-81F7-8CF1D8FE605D}"/>
    <cellStyle name="Normal 16 4 3" xfId="2359" xr:uid="{00000000-0005-0000-0000-00000C0A0000}"/>
    <cellStyle name="Normal 16 4 3 2" xfId="6097" xr:uid="{CB76162A-407B-4D65-A11F-080EAD2EF600}"/>
    <cellStyle name="Normal 16 4 4" xfId="1665" xr:uid="{00000000-0005-0000-0000-00000D0A0000}"/>
    <cellStyle name="Normal 16 4 4 2" xfId="5412" xr:uid="{20FB6A19-284D-4E0A-8ED5-43C0653BEEA6}"/>
    <cellStyle name="Normal 16 4 5" xfId="4022" xr:uid="{00000000-0005-0000-0000-00000E0A0000}"/>
    <cellStyle name="Normal 16 4 5 2" xfId="7720" xr:uid="{D1F9DE2D-FF1A-4C38-A68C-88ECBB85423E}"/>
    <cellStyle name="Normal 16 4 6" xfId="4719" xr:uid="{E1A2C762-3C34-4614-A48F-D23ECE89928A}"/>
    <cellStyle name="Normal 16 5" xfId="2814" xr:uid="{00000000-0005-0000-0000-00000F0A0000}"/>
    <cellStyle name="Normal 16 5 2" xfId="6551" xr:uid="{62CBB367-AD45-4BE8-9411-F99101AD78E4}"/>
    <cellStyle name="Normal 16 6" xfId="1900" xr:uid="{00000000-0005-0000-0000-0000100A0000}"/>
    <cellStyle name="Normal 16 6 2" xfId="5643" xr:uid="{0A472FB6-46B3-4566-9911-4884FFA5EED7}"/>
    <cellStyle name="Normal 16 7" xfId="1199" xr:uid="{00000000-0005-0000-0000-0000110A0000}"/>
    <cellStyle name="Normal 16 7 2" xfId="4950" xr:uid="{648CA663-9298-43FE-9C72-43517F649E86}"/>
    <cellStyle name="Normal 16 8" xfId="3560" xr:uid="{00000000-0005-0000-0000-0000120A0000}"/>
    <cellStyle name="Normal 16 8 2" xfId="7258" xr:uid="{827DACA6-2672-4CF5-82DB-8ADB34E6EAFB}"/>
    <cellStyle name="Normal 16 9" xfId="4257" xr:uid="{E21EE949-8E1C-4504-8344-A7D4B9A46C1A}"/>
    <cellStyle name="Normal 17" xfId="362" xr:uid="{00000000-0005-0000-0000-0000130A0000}"/>
    <cellStyle name="Normal 18" xfId="363" xr:uid="{00000000-0005-0000-0000-0000140A0000}"/>
    <cellStyle name="Normal 18 10" xfId="3562" xr:uid="{00000000-0005-0000-0000-0000150A0000}"/>
    <cellStyle name="Normal 18 10 2" xfId="7260" xr:uid="{A948447C-DD45-4A12-B532-FCC6D282A568}"/>
    <cellStyle name="Normal 18 11" xfId="4259" xr:uid="{7A97C849-A964-419A-841F-C3C4D54BAB3E}"/>
    <cellStyle name="Normal 18 2" xfId="364" xr:uid="{00000000-0005-0000-0000-0000160A0000}"/>
    <cellStyle name="Normal 18 2 2" xfId="365" xr:uid="{00000000-0005-0000-0000-0000170A0000}"/>
    <cellStyle name="Normal 18 2 2 2" xfId="699" xr:uid="{00000000-0005-0000-0000-0000180A0000}"/>
    <cellStyle name="Normal 18 2 2 2 2" xfId="2590" xr:uid="{00000000-0005-0000-0000-0000190A0000}"/>
    <cellStyle name="Normal 18 2 2 2 2 2" xfId="6328" xr:uid="{582780ED-16C9-4B2E-A33B-8396E9509F20}"/>
    <cellStyle name="Normal 18 2 2 2 3" xfId="3053" xr:uid="{00000000-0005-0000-0000-00001A0A0000}"/>
    <cellStyle name="Normal 18 2 2 2 3 2" xfId="6786" xr:uid="{7F6E5AB9-985D-4377-A395-8DDF2AFA6C2C}"/>
    <cellStyle name="Normal 18 2 2 2 4" xfId="2134" xr:uid="{00000000-0005-0000-0000-00001B0A0000}"/>
    <cellStyle name="Normal 18 2 2 2 4 2" xfId="5874" xr:uid="{B7803E40-AC29-4BA3-A84D-AE3952735486}"/>
    <cellStyle name="Normal 18 2 2 2 5" xfId="1437" xr:uid="{00000000-0005-0000-0000-00001C0A0000}"/>
    <cellStyle name="Normal 18 2 2 2 5 2" xfId="5185" xr:uid="{97CF78B1-26C6-4FB0-8D11-F6022D9E9130}"/>
    <cellStyle name="Normal 18 2 2 2 6" xfId="3795" xr:uid="{00000000-0005-0000-0000-00001D0A0000}"/>
    <cellStyle name="Normal 18 2 2 2 6 2" xfId="7493" xr:uid="{736F4CFA-FFAE-482E-80D4-50C473785775}"/>
    <cellStyle name="Normal 18 2 2 2 7" xfId="4492" xr:uid="{8F39E557-650B-46A6-AD2B-50C6471894A4}"/>
    <cellStyle name="Normal 18 2 2 3" xfId="950" xr:uid="{00000000-0005-0000-0000-00001E0A0000}"/>
    <cellStyle name="Normal 18 2 2 3 2" xfId="3294" xr:uid="{00000000-0005-0000-0000-00001F0A0000}"/>
    <cellStyle name="Normal 18 2 2 3 2 2" xfId="7017" xr:uid="{517B9AED-E1C1-484A-84AB-DC564E3D7C80}"/>
    <cellStyle name="Normal 18 2 2 3 3" xfId="2363" xr:uid="{00000000-0005-0000-0000-0000200A0000}"/>
    <cellStyle name="Normal 18 2 2 3 3 2" xfId="6101" xr:uid="{23057289-276A-45A6-9A27-49CFE205DC52}"/>
    <cellStyle name="Normal 18 2 2 3 4" xfId="1669" xr:uid="{00000000-0005-0000-0000-0000210A0000}"/>
    <cellStyle name="Normal 18 2 2 3 4 2" xfId="5416" xr:uid="{BD6C6318-3362-43C6-A5FB-83C1447370C0}"/>
    <cellStyle name="Normal 18 2 2 3 5" xfId="4026" xr:uid="{00000000-0005-0000-0000-0000220A0000}"/>
    <cellStyle name="Normal 18 2 2 3 5 2" xfId="7724" xr:uid="{79D8D660-3B70-4AD1-BC84-43601C3E0525}"/>
    <cellStyle name="Normal 18 2 2 3 6" xfId="4723" xr:uid="{9B5134A3-B6E3-4198-AD34-329BF3D125EA}"/>
    <cellStyle name="Normal 18 2 2 4" xfId="2818" xr:uid="{00000000-0005-0000-0000-0000230A0000}"/>
    <cellStyle name="Normal 18 2 2 4 2" xfId="6555" xr:uid="{636396C2-E864-4797-BA28-AA66046A9AB0}"/>
    <cellStyle name="Normal 18 2 2 5" xfId="1904" xr:uid="{00000000-0005-0000-0000-0000240A0000}"/>
    <cellStyle name="Normal 18 2 2 5 2" xfId="5647" xr:uid="{75F8B222-DC46-4D51-B6DB-CD178241372A}"/>
    <cellStyle name="Normal 18 2 2 6" xfId="1203" xr:uid="{00000000-0005-0000-0000-0000250A0000}"/>
    <cellStyle name="Normal 18 2 2 6 2" xfId="4954" xr:uid="{8C1D5C58-B080-47E3-A59F-ECB7D41D620A}"/>
    <cellStyle name="Normal 18 2 2 7" xfId="3564" xr:uid="{00000000-0005-0000-0000-0000260A0000}"/>
    <cellStyle name="Normal 18 2 2 7 2" xfId="7262" xr:uid="{146C7C8F-0637-4800-83FC-CC7859DC044B}"/>
    <cellStyle name="Normal 18 2 2 8" xfId="4261" xr:uid="{6053B221-8F2E-406F-B21F-03299FDD543A}"/>
    <cellStyle name="Normal 18 2 3" xfId="698" xr:uid="{00000000-0005-0000-0000-0000270A0000}"/>
    <cellStyle name="Normal 18 2 3 2" xfId="2589" xr:uid="{00000000-0005-0000-0000-0000280A0000}"/>
    <cellStyle name="Normal 18 2 3 2 2" xfId="6327" xr:uid="{A25B8418-CE69-4A63-9AE5-F0DB113CD714}"/>
    <cellStyle name="Normal 18 2 3 3" xfId="3052" xr:uid="{00000000-0005-0000-0000-0000290A0000}"/>
    <cellStyle name="Normal 18 2 3 3 2" xfId="6785" xr:uid="{25CE98F4-4833-4BB6-A674-7C8BC104C6C6}"/>
    <cellStyle name="Normal 18 2 3 4" xfId="2133" xr:uid="{00000000-0005-0000-0000-00002A0A0000}"/>
    <cellStyle name="Normal 18 2 3 4 2" xfId="5873" xr:uid="{AEB7601F-7E7C-489B-B0C9-FE273D30CBC0}"/>
    <cellStyle name="Normal 18 2 3 5" xfId="1436" xr:uid="{00000000-0005-0000-0000-00002B0A0000}"/>
    <cellStyle name="Normal 18 2 3 5 2" xfId="5184" xr:uid="{F3DB9180-EB46-4D08-8330-C2ADCDB1BFBB}"/>
    <cellStyle name="Normal 18 2 3 6" xfId="3794" xr:uid="{00000000-0005-0000-0000-00002C0A0000}"/>
    <cellStyle name="Normal 18 2 3 6 2" xfId="7492" xr:uid="{AF93DB50-3DA3-45A3-BB31-6AA6126AC647}"/>
    <cellStyle name="Normal 18 2 3 7" xfId="4491" xr:uid="{2D56ED19-323A-4932-9FAF-AFCFD3D45651}"/>
    <cellStyle name="Normal 18 2 4" xfId="949" xr:uid="{00000000-0005-0000-0000-00002D0A0000}"/>
    <cellStyle name="Normal 18 2 4 2" xfId="3293" xr:uid="{00000000-0005-0000-0000-00002E0A0000}"/>
    <cellStyle name="Normal 18 2 4 2 2" xfId="7016" xr:uid="{1F014342-5CC7-4023-8C62-546F1BDBB3CE}"/>
    <cellStyle name="Normal 18 2 4 3" xfId="2362" xr:uid="{00000000-0005-0000-0000-00002F0A0000}"/>
    <cellStyle name="Normal 18 2 4 3 2" xfId="6100" xr:uid="{A3AECD5C-079E-48D2-B938-E80A86F70B94}"/>
    <cellStyle name="Normal 18 2 4 4" xfId="1668" xr:uid="{00000000-0005-0000-0000-0000300A0000}"/>
    <cellStyle name="Normal 18 2 4 4 2" xfId="5415" xr:uid="{8A3E67F9-4B47-45C7-9FE2-3D6FF17729DA}"/>
    <cellStyle name="Normal 18 2 4 5" xfId="4025" xr:uid="{00000000-0005-0000-0000-0000310A0000}"/>
    <cellStyle name="Normal 18 2 4 5 2" xfId="7723" xr:uid="{13439254-D4C5-4392-A171-2E5D33C52994}"/>
    <cellStyle name="Normal 18 2 4 6" xfId="4722" xr:uid="{F59BD75C-A070-40BA-9C2D-13901719E175}"/>
    <cellStyle name="Normal 18 2 5" xfId="2817" xr:uid="{00000000-0005-0000-0000-0000320A0000}"/>
    <cellStyle name="Normal 18 2 5 2" xfId="6554" xr:uid="{2A574A62-0E4B-4ADF-9C65-870A880E90B2}"/>
    <cellStyle name="Normal 18 2 6" xfId="1903" xr:uid="{00000000-0005-0000-0000-0000330A0000}"/>
    <cellStyle name="Normal 18 2 6 2" xfId="5646" xr:uid="{C3CF373D-F3DD-4AE4-AEBE-303A4E5616A6}"/>
    <cellStyle name="Normal 18 2 7" xfId="1202" xr:uid="{00000000-0005-0000-0000-0000340A0000}"/>
    <cellStyle name="Normal 18 2 7 2" xfId="4953" xr:uid="{B2D09B5F-46DA-44CA-B927-E0F6363EB56C}"/>
    <cellStyle name="Normal 18 2 8" xfId="3563" xr:uid="{00000000-0005-0000-0000-0000350A0000}"/>
    <cellStyle name="Normal 18 2 8 2" xfId="7261" xr:uid="{5AB2BDDE-6BA5-4B84-BAA7-A38A874B22F6}"/>
    <cellStyle name="Normal 18 2 9" xfId="4260" xr:uid="{2E70F878-4BA6-4934-9B65-CA05EB6FDA61}"/>
    <cellStyle name="Normal 18 3" xfId="366" xr:uid="{00000000-0005-0000-0000-0000360A0000}"/>
    <cellStyle name="Normal 18 3 2" xfId="367" xr:uid="{00000000-0005-0000-0000-0000370A0000}"/>
    <cellStyle name="Normal 18 3 2 2" xfId="701" xr:uid="{00000000-0005-0000-0000-0000380A0000}"/>
    <cellStyle name="Normal 18 3 2 2 2" xfId="2592" xr:uid="{00000000-0005-0000-0000-0000390A0000}"/>
    <cellStyle name="Normal 18 3 2 2 2 2" xfId="6330" xr:uid="{3574DC39-594A-4722-A488-E9F361743234}"/>
    <cellStyle name="Normal 18 3 2 2 3" xfId="3055" xr:uid="{00000000-0005-0000-0000-00003A0A0000}"/>
    <cellStyle name="Normal 18 3 2 2 3 2" xfId="6788" xr:uid="{D5C357AD-C8B3-42C4-AB13-25646806B98D}"/>
    <cellStyle name="Normal 18 3 2 2 4" xfId="2136" xr:uid="{00000000-0005-0000-0000-00003B0A0000}"/>
    <cellStyle name="Normal 18 3 2 2 4 2" xfId="5876" xr:uid="{8B8E61F5-DDBC-49EE-924D-BE48E8A53761}"/>
    <cellStyle name="Normal 18 3 2 2 5" xfId="1439" xr:uid="{00000000-0005-0000-0000-00003C0A0000}"/>
    <cellStyle name="Normal 18 3 2 2 5 2" xfId="5187" xr:uid="{EA3866E7-70D3-4A7D-805E-B4D51A5623CA}"/>
    <cellStyle name="Normal 18 3 2 2 6" xfId="3797" xr:uid="{00000000-0005-0000-0000-00003D0A0000}"/>
    <cellStyle name="Normal 18 3 2 2 6 2" xfId="7495" xr:uid="{93F2C13D-8E58-4636-BBB4-EE58DEE5CB11}"/>
    <cellStyle name="Normal 18 3 2 2 7" xfId="4494" xr:uid="{AEF5D95D-0957-4391-8527-8E75EC469717}"/>
    <cellStyle name="Normal 18 3 2 3" xfId="952" xr:uid="{00000000-0005-0000-0000-00003E0A0000}"/>
    <cellStyle name="Normal 18 3 2 3 2" xfId="3296" xr:uid="{00000000-0005-0000-0000-00003F0A0000}"/>
    <cellStyle name="Normal 18 3 2 3 2 2" xfId="7019" xr:uid="{4DB0E16B-A03A-4232-971F-4693BD1D16FD}"/>
    <cellStyle name="Normal 18 3 2 3 3" xfId="2365" xr:uid="{00000000-0005-0000-0000-0000400A0000}"/>
    <cellStyle name="Normal 18 3 2 3 3 2" xfId="6103" xr:uid="{69318478-D30F-486F-8840-143D19BFEBAC}"/>
    <cellStyle name="Normal 18 3 2 3 4" xfId="1671" xr:uid="{00000000-0005-0000-0000-0000410A0000}"/>
    <cellStyle name="Normal 18 3 2 3 4 2" xfId="5418" xr:uid="{F036190C-7F92-40BA-AF5E-DBA27F0277DE}"/>
    <cellStyle name="Normal 18 3 2 3 5" xfId="4028" xr:uid="{00000000-0005-0000-0000-0000420A0000}"/>
    <cellStyle name="Normal 18 3 2 3 5 2" xfId="7726" xr:uid="{B5084C84-08E1-4EE8-9A0E-5457CB04A8BE}"/>
    <cellStyle name="Normal 18 3 2 3 6" xfId="4725" xr:uid="{A93F79CD-E4DD-438C-A0DC-8732DBF57526}"/>
    <cellStyle name="Normal 18 3 2 4" xfId="2820" xr:uid="{00000000-0005-0000-0000-0000430A0000}"/>
    <cellStyle name="Normal 18 3 2 4 2" xfId="6557" xr:uid="{1B9DBF8A-6EA5-466F-8925-4AD8FDAC5C3B}"/>
    <cellStyle name="Normal 18 3 2 5" xfId="1906" xr:uid="{00000000-0005-0000-0000-0000440A0000}"/>
    <cellStyle name="Normal 18 3 2 5 2" xfId="5649" xr:uid="{B86383B5-1FDE-4BC4-8719-FACBF725F875}"/>
    <cellStyle name="Normal 18 3 2 6" xfId="1205" xr:uid="{00000000-0005-0000-0000-0000450A0000}"/>
    <cellStyle name="Normal 18 3 2 6 2" xfId="4956" xr:uid="{EC8BF841-E56E-454A-B066-7860C1B8DBD1}"/>
    <cellStyle name="Normal 18 3 2 7" xfId="3566" xr:uid="{00000000-0005-0000-0000-0000460A0000}"/>
    <cellStyle name="Normal 18 3 2 7 2" xfId="7264" xr:uid="{FBE8EFD5-B921-4453-A456-7B043975B147}"/>
    <cellStyle name="Normal 18 3 2 8" xfId="4263" xr:uid="{F1DE2E21-DD43-403C-8F67-4D557BC26407}"/>
    <cellStyle name="Normal 18 3 3" xfId="700" xr:uid="{00000000-0005-0000-0000-0000470A0000}"/>
    <cellStyle name="Normal 18 3 3 2" xfId="2591" xr:uid="{00000000-0005-0000-0000-0000480A0000}"/>
    <cellStyle name="Normal 18 3 3 2 2" xfId="6329" xr:uid="{69DFF288-9AFD-4899-9698-42F061DB256E}"/>
    <cellStyle name="Normal 18 3 3 3" xfId="3054" xr:uid="{00000000-0005-0000-0000-0000490A0000}"/>
    <cellStyle name="Normal 18 3 3 3 2" xfId="6787" xr:uid="{DED67C71-94F9-4BD3-927D-A4B1803DB57B}"/>
    <cellStyle name="Normal 18 3 3 4" xfId="2135" xr:uid="{00000000-0005-0000-0000-00004A0A0000}"/>
    <cellStyle name="Normal 18 3 3 4 2" xfId="5875" xr:uid="{DC9C4EF4-EAC2-4467-9696-D5D87C1EB0FC}"/>
    <cellStyle name="Normal 18 3 3 5" xfId="1438" xr:uid="{00000000-0005-0000-0000-00004B0A0000}"/>
    <cellStyle name="Normal 18 3 3 5 2" xfId="5186" xr:uid="{819AD42B-A8F5-43AF-B501-919469DC25DF}"/>
    <cellStyle name="Normal 18 3 3 6" xfId="3796" xr:uid="{00000000-0005-0000-0000-00004C0A0000}"/>
    <cellStyle name="Normal 18 3 3 6 2" xfId="7494" xr:uid="{8717B523-F880-4405-8B2E-DC4F93FEC419}"/>
    <cellStyle name="Normal 18 3 3 7" xfId="4493" xr:uid="{4486676A-7D08-400F-B96B-C7E4382A05B9}"/>
    <cellStyle name="Normal 18 3 4" xfId="951" xr:uid="{00000000-0005-0000-0000-00004D0A0000}"/>
    <cellStyle name="Normal 18 3 4 2" xfId="3295" xr:uid="{00000000-0005-0000-0000-00004E0A0000}"/>
    <cellStyle name="Normal 18 3 4 2 2" xfId="7018" xr:uid="{64179AE1-D0BD-4976-8AF7-DCFF23CDFF64}"/>
    <cellStyle name="Normal 18 3 4 3" xfId="2364" xr:uid="{00000000-0005-0000-0000-00004F0A0000}"/>
    <cellStyle name="Normal 18 3 4 3 2" xfId="6102" xr:uid="{9D128CA1-A200-4FF2-BDA2-4CE7FA2EB87F}"/>
    <cellStyle name="Normal 18 3 4 4" xfId="1670" xr:uid="{00000000-0005-0000-0000-0000500A0000}"/>
    <cellStyle name="Normal 18 3 4 4 2" xfId="5417" xr:uid="{4843B76E-491D-4E84-A396-E74C9118C37D}"/>
    <cellStyle name="Normal 18 3 4 5" xfId="4027" xr:uid="{00000000-0005-0000-0000-0000510A0000}"/>
    <cellStyle name="Normal 18 3 4 5 2" xfId="7725" xr:uid="{24F91F3A-BE5E-4FCA-8600-0ECAEE09A86E}"/>
    <cellStyle name="Normal 18 3 4 6" xfId="4724" xr:uid="{4A3DC783-0944-4F10-9521-20B01552AE02}"/>
    <cellStyle name="Normal 18 3 5" xfId="2819" xr:uid="{00000000-0005-0000-0000-0000520A0000}"/>
    <cellStyle name="Normal 18 3 5 2" xfId="6556" xr:uid="{7E9197E5-5032-42E0-8388-474D6DFD8BB4}"/>
    <cellStyle name="Normal 18 3 6" xfId="1905" xr:uid="{00000000-0005-0000-0000-0000530A0000}"/>
    <cellStyle name="Normal 18 3 6 2" xfId="5648" xr:uid="{2E745609-B301-4D66-8305-542762D8E04C}"/>
    <cellStyle name="Normal 18 3 7" xfId="1204" xr:uid="{00000000-0005-0000-0000-0000540A0000}"/>
    <cellStyle name="Normal 18 3 7 2" xfId="4955" xr:uid="{1818D3CE-8152-4913-812A-1B1583FBD2CE}"/>
    <cellStyle name="Normal 18 3 8" xfId="3565" xr:uid="{00000000-0005-0000-0000-0000550A0000}"/>
    <cellStyle name="Normal 18 3 8 2" xfId="7263" xr:uid="{E95DA9F4-EED0-44F7-9870-65F4D1055727}"/>
    <cellStyle name="Normal 18 3 9" xfId="4262" xr:uid="{59AE56F5-E06D-4253-8D2D-FF9BBB7D77BF}"/>
    <cellStyle name="Normal 18 4" xfId="368" xr:uid="{00000000-0005-0000-0000-0000560A0000}"/>
    <cellStyle name="Normal 18 4 2" xfId="702" xr:uid="{00000000-0005-0000-0000-0000570A0000}"/>
    <cellStyle name="Normal 18 4 2 2" xfId="2593" xr:uid="{00000000-0005-0000-0000-0000580A0000}"/>
    <cellStyle name="Normal 18 4 2 2 2" xfId="6331" xr:uid="{FC857FD7-A63D-4C2F-AC40-34A030C106B5}"/>
    <cellStyle name="Normal 18 4 2 3" xfId="3056" xr:uid="{00000000-0005-0000-0000-0000590A0000}"/>
    <cellStyle name="Normal 18 4 2 3 2" xfId="6789" xr:uid="{BBD2695C-56F9-4130-9A2A-F70D84CDF7CF}"/>
    <cellStyle name="Normal 18 4 2 4" xfId="2137" xr:uid="{00000000-0005-0000-0000-00005A0A0000}"/>
    <cellStyle name="Normal 18 4 2 4 2" xfId="5877" xr:uid="{9D95F35F-42D2-487E-833E-E06C12966D29}"/>
    <cellStyle name="Normal 18 4 2 5" xfId="1440" xr:uid="{00000000-0005-0000-0000-00005B0A0000}"/>
    <cellStyle name="Normal 18 4 2 5 2" xfId="5188" xr:uid="{056D28D5-F7E7-457E-A0EB-8723FA51D5E8}"/>
    <cellStyle name="Normal 18 4 2 6" xfId="3798" xr:uid="{00000000-0005-0000-0000-00005C0A0000}"/>
    <cellStyle name="Normal 18 4 2 6 2" xfId="7496" xr:uid="{BE40BB39-9CFB-42FA-AE28-8DC740810984}"/>
    <cellStyle name="Normal 18 4 2 7" xfId="4495" xr:uid="{69F85C2C-1B3A-473A-9764-79456BB56E51}"/>
    <cellStyle name="Normal 18 4 3" xfId="953" xr:uid="{00000000-0005-0000-0000-00005D0A0000}"/>
    <cellStyle name="Normal 18 4 3 2" xfId="3297" xr:uid="{00000000-0005-0000-0000-00005E0A0000}"/>
    <cellStyle name="Normal 18 4 3 2 2" xfId="7020" xr:uid="{46402562-28D5-49E3-B60C-CF1B9C54559E}"/>
    <cellStyle name="Normal 18 4 3 3" xfId="2366" xr:uid="{00000000-0005-0000-0000-00005F0A0000}"/>
    <cellStyle name="Normal 18 4 3 3 2" xfId="6104" xr:uid="{B00CDBDC-1525-4642-B6EE-6075C16D87F8}"/>
    <cellStyle name="Normal 18 4 3 4" xfId="1672" xr:uid="{00000000-0005-0000-0000-0000600A0000}"/>
    <cellStyle name="Normal 18 4 3 4 2" xfId="5419" xr:uid="{6171C9F0-3B42-463A-8ABA-790F14D17231}"/>
    <cellStyle name="Normal 18 4 3 5" xfId="4029" xr:uid="{00000000-0005-0000-0000-0000610A0000}"/>
    <cellStyle name="Normal 18 4 3 5 2" xfId="7727" xr:uid="{DF82C312-A3B6-4249-B364-3C556E7A0A34}"/>
    <cellStyle name="Normal 18 4 3 6" xfId="4726" xr:uid="{F8C15955-F4E4-4FA9-BB1A-6AD6EBD24F4D}"/>
    <cellStyle name="Normal 18 4 4" xfId="2821" xr:uid="{00000000-0005-0000-0000-0000620A0000}"/>
    <cellStyle name="Normal 18 4 4 2" xfId="6558" xr:uid="{1182BD19-EE9C-4481-BC07-7DE4601BF7B3}"/>
    <cellStyle name="Normal 18 4 5" xfId="1907" xr:uid="{00000000-0005-0000-0000-0000630A0000}"/>
    <cellStyle name="Normal 18 4 5 2" xfId="5650" xr:uid="{8FE31C3D-433A-4568-BF0D-29896CB84C43}"/>
    <cellStyle name="Normal 18 4 6" xfId="1206" xr:uid="{00000000-0005-0000-0000-0000640A0000}"/>
    <cellStyle name="Normal 18 4 6 2" xfId="4957" xr:uid="{506DAC72-8BA6-43DF-8FD8-4D4AC68D20EA}"/>
    <cellStyle name="Normal 18 4 7" xfId="3567" xr:uid="{00000000-0005-0000-0000-0000650A0000}"/>
    <cellStyle name="Normal 18 4 7 2" xfId="7265" xr:uid="{030D6255-3C72-4EB0-B319-174231EC5FD1}"/>
    <cellStyle name="Normal 18 4 8" xfId="4264" xr:uid="{FDE4BF5D-ADCD-4221-BBD7-7BB5059F7C83}"/>
    <cellStyle name="Normal 18 5" xfId="697" xr:uid="{00000000-0005-0000-0000-0000660A0000}"/>
    <cellStyle name="Normal 18 5 2" xfId="2588" xr:uid="{00000000-0005-0000-0000-0000670A0000}"/>
    <cellStyle name="Normal 18 5 2 2" xfId="6326" xr:uid="{F340F6B9-4D11-446B-B62E-4CC870DB5AB5}"/>
    <cellStyle name="Normal 18 5 3" xfId="3051" xr:uid="{00000000-0005-0000-0000-0000680A0000}"/>
    <cellStyle name="Normal 18 5 3 2" xfId="6784" xr:uid="{14236E93-18F5-4739-8C47-5BB662192FB9}"/>
    <cellStyle name="Normal 18 5 4" xfId="2132" xr:uid="{00000000-0005-0000-0000-0000690A0000}"/>
    <cellStyle name="Normal 18 5 4 2" xfId="5872" xr:uid="{B1A3D43D-8892-4983-99C6-23926647ED50}"/>
    <cellStyle name="Normal 18 5 5" xfId="1435" xr:uid="{00000000-0005-0000-0000-00006A0A0000}"/>
    <cellStyle name="Normal 18 5 5 2" xfId="5183" xr:uid="{000F38F5-7D04-47C9-A4DC-F43B9E55888C}"/>
    <cellStyle name="Normal 18 5 6" xfId="3793" xr:uid="{00000000-0005-0000-0000-00006B0A0000}"/>
    <cellStyle name="Normal 18 5 6 2" xfId="7491" xr:uid="{850877BE-7EC3-47EC-B6E1-C86C267BA795}"/>
    <cellStyle name="Normal 18 5 7" xfId="4490" xr:uid="{D46C32C2-121D-457F-99DB-D9B8691ACF73}"/>
    <cellStyle name="Normal 18 6" xfId="948" xr:uid="{00000000-0005-0000-0000-00006C0A0000}"/>
    <cellStyle name="Normal 18 6 2" xfId="3292" xr:uid="{00000000-0005-0000-0000-00006D0A0000}"/>
    <cellStyle name="Normal 18 6 2 2" xfId="7015" xr:uid="{64E2B92F-999E-4820-A1E7-62112E67C5A9}"/>
    <cellStyle name="Normal 18 6 3" xfId="2361" xr:uid="{00000000-0005-0000-0000-00006E0A0000}"/>
    <cellStyle name="Normal 18 6 3 2" xfId="6099" xr:uid="{7C7C80D7-A1D6-408A-841D-7209438C67C6}"/>
    <cellStyle name="Normal 18 6 4" xfId="1667" xr:uid="{00000000-0005-0000-0000-00006F0A0000}"/>
    <cellStyle name="Normal 18 6 4 2" xfId="5414" xr:uid="{5F5056B8-ADA4-4090-BAA5-93A8BCC506B6}"/>
    <cellStyle name="Normal 18 6 5" xfId="4024" xr:uid="{00000000-0005-0000-0000-0000700A0000}"/>
    <cellStyle name="Normal 18 6 5 2" xfId="7722" xr:uid="{C8A5F88B-6E21-4BE0-90C8-7DB0EDBF0F67}"/>
    <cellStyle name="Normal 18 6 6" xfId="4721" xr:uid="{E9D6F93E-45CD-48A8-88A1-3FFC70B18A50}"/>
    <cellStyle name="Normal 18 7" xfId="2816" xr:uid="{00000000-0005-0000-0000-0000710A0000}"/>
    <cellStyle name="Normal 18 7 2" xfId="6553" xr:uid="{C04D8472-8894-4E6E-956F-A7C3D81F23BB}"/>
    <cellStyle name="Normal 18 8" xfId="1902" xr:uid="{00000000-0005-0000-0000-0000720A0000}"/>
    <cellStyle name="Normal 18 8 2" xfId="5645" xr:uid="{B073D226-357C-4EFD-93CB-F2A28D379D64}"/>
    <cellStyle name="Normal 18 9" xfId="1201" xr:uid="{00000000-0005-0000-0000-0000730A0000}"/>
    <cellStyle name="Normal 18 9 2" xfId="4952" xr:uid="{A1AAF0F6-B5AC-47DB-B416-51C2AC9B4B77}"/>
    <cellStyle name="Normal 19" xfId="369" xr:uid="{00000000-0005-0000-0000-0000740A0000}"/>
    <cellStyle name="Normal 19 10" xfId="4265" xr:uid="{B2CFA8F7-76FB-4812-86A1-DFAF6D01437D}"/>
    <cellStyle name="Normal 19 2" xfId="370" xr:uid="{00000000-0005-0000-0000-0000750A0000}"/>
    <cellStyle name="Normal 19 3" xfId="371" xr:uid="{00000000-0005-0000-0000-0000760A0000}"/>
    <cellStyle name="Normal 19 3 2" xfId="704" xr:uid="{00000000-0005-0000-0000-0000770A0000}"/>
    <cellStyle name="Normal 19 3 2 2" xfId="2595" xr:uid="{00000000-0005-0000-0000-0000780A0000}"/>
    <cellStyle name="Normal 19 3 2 2 2" xfId="6333" xr:uid="{D5518783-65C0-404F-B2AA-50FD352F28E5}"/>
    <cellStyle name="Normal 19 3 2 3" xfId="3058" xr:uid="{00000000-0005-0000-0000-0000790A0000}"/>
    <cellStyle name="Normal 19 3 2 3 2" xfId="6791" xr:uid="{92214340-2382-4DE2-925C-1CE23E27EF20}"/>
    <cellStyle name="Normal 19 3 2 4" xfId="2139" xr:uid="{00000000-0005-0000-0000-00007A0A0000}"/>
    <cellStyle name="Normal 19 3 2 4 2" xfId="5879" xr:uid="{562A3E56-8A48-44DD-B499-74E725DDA48F}"/>
    <cellStyle name="Normal 19 3 2 5" xfId="1442" xr:uid="{00000000-0005-0000-0000-00007B0A0000}"/>
    <cellStyle name="Normal 19 3 2 5 2" xfId="5190" xr:uid="{6E9E244B-53FB-4165-947C-6FF1693DBE5D}"/>
    <cellStyle name="Normal 19 3 2 6" xfId="3800" xr:uid="{00000000-0005-0000-0000-00007C0A0000}"/>
    <cellStyle name="Normal 19 3 2 6 2" xfId="7498" xr:uid="{9B46DF16-401C-4B89-BA61-534579231C46}"/>
    <cellStyle name="Normal 19 3 2 7" xfId="4497" xr:uid="{484B5896-51BC-4063-98A9-97AAE8C6D54F}"/>
    <cellStyle name="Normal 19 3 3" xfId="955" xr:uid="{00000000-0005-0000-0000-00007D0A0000}"/>
    <cellStyle name="Normal 19 3 3 2" xfId="3299" xr:uid="{00000000-0005-0000-0000-00007E0A0000}"/>
    <cellStyle name="Normal 19 3 3 2 2" xfId="7022" xr:uid="{BB450762-3E47-43D6-8B8A-DE5A4AD44290}"/>
    <cellStyle name="Normal 19 3 3 3" xfId="2368" xr:uid="{00000000-0005-0000-0000-00007F0A0000}"/>
    <cellStyle name="Normal 19 3 3 3 2" xfId="6106" xr:uid="{67B64F85-5ACC-4EA0-B9C7-C73C9233D8D0}"/>
    <cellStyle name="Normal 19 3 3 4" xfId="1674" xr:uid="{00000000-0005-0000-0000-0000800A0000}"/>
    <cellStyle name="Normal 19 3 3 4 2" xfId="5421" xr:uid="{2863F928-2B50-4466-872F-57AA9940A423}"/>
    <cellStyle name="Normal 19 3 3 5" xfId="4031" xr:uid="{00000000-0005-0000-0000-0000810A0000}"/>
    <cellStyle name="Normal 19 3 3 5 2" xfId="7729" xr:uid="{D3624809-A5A5-46B9-A277-AD500438F2A2}"/>
    <cellStyle name="Normal 19 3 3 6" xfId="4728" xr:uid="{1F3132FD-8957-4B3A-B2E3-70F7C7274C41}"/>
    <cellStyle name="Normal 19 3 4" xfId="2823" xr:uid="{00000000-0005-0000-0000-0000820A0000}"/>
    <cellStyle name="Normal 19 3 4 2" xfId="6560" xr:uid="{B0D6D557-F977-4576-96C6-0A039D82A12D}"/>
    <cellStyle name="Normal 19 3 5" xfId="1909" xr:uid="{00000000-0005-0000-0000-0000830A0000}"/>
    <cellStyle name="Normal 19 3 5 2" xfId="5652" xr:uid="{AEF0E985-C557-452F-9EF8-BCB1880568CB}"/>
    <cellStyle name="Normal 19 3 6" xfId="1208" xr:uid="{00000000-0005-0000-0000-0000840A0000}"/>
    <cellStyle name="Normal 19 3 6 2" xfId="4959" xr:uid="{B0291F9F-CEEF-4951-B95C-B7B8612819E9}"/>
    <cellStyle name="Normal 19 3 7" xfId="3569" xr:uid="{00000000-0005-0000-0000-0000850A0000}"/>
    <cellStyle name="Normal 19 3 7 2" xfId="7267" xr:uid="{1736FB29-BD56-4CA1-8F22-DF9F75403F23}"/>
    <cellStyle name="Normal 19 3 8" xfId="4266" xr:uid="{BB765DD8-3EF8-405B-8539-878B9D723C69}"/>
    <cellStyle name="Normal 19 4" xfId="703" xr:uid="{00000000-0005-0000-0000-0000860A0000}"/>
    <cellStyle name="Normal 19 4 2" xfId="2594" xr:uid="{00000000-0005-0000-0000-0000870A0000}"/>
    <cellStyle name="Normal 19 4 2 2" xfId="6332" xr:uid="{CB341600-8CF7-4813-81DD-E7B6EAC85C08}"/>
    <cellStyle name="Normal 19 4 3" xfId="3057" xr:uid="{00000000-0005-0000-0000-0000880A0000}"/>
    <cellStyle name="Normal 19 4 3 2" xfId="6790" xr:uid="{C6E3F271-D442-40B6-8B2C-D14A88FD45B3}"/>
    <cellStyle name="Normal 19 4 4" xfId="2138" xr:uid="{00000000-0005-0000-0000-0000890A0000}"/>
    <cellStyle name="Normal 19 4 4 2" xfId="5878" xr:uid="{4482EE0D-4AE6-47AE-8C5D-DABA8D820F16}"/>
    <cellStyle name="Normal 19 4 5" xfId="1441" xr:uid="{00000000-0005-0000-0000-00008A0A0000}"/>
    <cellStyle name="Normal 19 4 5 2" xfId="5189" xr:uid="{A22882CC-B486-471E-AE69-ED4634740ED9}"/>
    <cellStyle name="Normal 19 4 6" xfId="3799" xr:uid="{00000000-0005-0000-0000-00008B0A0000}"/>
    <cellStyle name="Normal 19 4 6 2" xfId="7497" xr:uid="{6A52D803-C353-4420-A890-10E38707D955}"/>
    <cellStyle name="Normal 19 4 7" xfId="4496" xr:uid="{0B40C0BF-328E-4EC1-8E98-ABE0A766AFE1}"/>
    <cellStyle name="Normal 19 5" xfId="954" xr:uid="{00000000-0005-0000-0000-00008C0A0000}"/>
    <cellStyle name="Normal 19 5 2" xfId="3298" xr:uid="{00000000-0005-0000-0000-00008D0A0000}"/>
    <cellStyle name="Normal 19 5 2 2" xfId="7021" xr:uid="{02253DB3-4F91-43D3-A5E5-24933311A7E3}"/>
    <cellStyle name="Normal 19 5 3" xfId="2367" xr:uid="{00000000-0005-0000-0000-00008E0A0000}"/>
    <cellStyle name="Normal 19 5 3 2" xfId="6105" xr:uid="{8CE812E7-544B-44A4-BDFB-8586DBA998ED}"/>
    <cellStyle name="Normal 19 5 4" xfId="1673" xr:uid="{00000000-0005-0000-0000-00008F0A0000}"/>
    <cellStyle name="Normal 19 5 4 2" xfId="5420" xr:uid="{6C7F0BFD-767E-47DB-8EB5-1E0C78230B94}"/>
    <cellStyle name="Normal 19 5 5" xfId="4030" xr:uid="{00000000-0005-0000-0000-0000900A0000}"/>
    <cellStyle name="Normal 19 5 5 2" xfId="7728" xr:uid="{3A1CC264-3970-46FB-A352-4CAB8BB79C53}"/>
    <cellStyle name="Normal 19 5 6" xfId="4727" xr:uid="{A98677BC-2A76-4C12-8C8B-D00D213413EF}"/>
    <cellStyle name="Normal 19 6" xfId="2822" xr:uid="{00000000-0005-0000-0000-0000910A0000}"/>
    <cellStyle name="Normal 19 6 2" xfId="6559" xr:uid="{E6F57EFB-1D48-4D79-B05D-4D1901472DB6}"/>
    <cellStyle name="Normal 19 7" xfId="1908" xr:uid="{00000000-0005-0000-0000-0000920A0000}"/>
    <cellStyle name="Normal 19 7 2" xfId="5651" xr:uid="{CDBC87D0-CE9A-499B-A283-24BE986B0923}"/>
    <cellStyle name="Normal 19 8" xfId="1207" xr:uid="{00000000-0005-0000-0000-0000930A0000}"/>
    <cellStyle name="Normal 19 8 2" xfId="4958" xr:uid="{5EF558E6-090B-4146-995B-4C722D87C76B}"/>
    <cellStyle name="Normal 19 9" xfId="3568" xr:uid="{00000000-0005-0000-0000-0000940A0000}"/>
    <cellStyle name="Normal 19 9 2" xfId="7266" xr:uid="{A9E472EE-FA31-47B0-A4ED-7DF02D64E632}"/>
    <cellStyle name="Normal 2" xfId="125" xr:uid="{00000000-0005-0000-0000-0000950A0000}"/>
    <cellStyle name="Normal 2 2" xfId="372" xr:uid="{00000000-0005-0000-0000-0000960A0000}"/>
    <cellStyle name="Normal 2 2 2" xfId="373" xr:uid="{00000000-0005-0000-0000-0000970A0000}"/>
    <cellStyle name="Normal 2 2 2 2" xfId="374" xr:uid="{00000000-0005-0000-0000-0000980A0000}"/>
    <cellStyle name="Normal 2 254" xfId="3394" xr:uid="{00000000-0005-0000-0000-0000990A0000}"/>
    <cellStyle name="Normal 2 3" xfId="375" xr:uid="{00000000-0005-0000-0000-00009A0A0000}"/>
    <cellStyle name="Normal 2 3 10" xfId="3570" xr:uid="{00000000-0005-0000-0000-00009B0A0000}"/>
    <cellStyle name="Normal 2 3 10 2" xfId="7268" xr:uid="{1C67AF70-E3B8-4D15-9FEF-5160235A3933}"/>
    <cellStyle name="Normal 2 3 11" xfId="4267" xr:uid="{ADF45F54-9B2A-40FD-83F0-0F7E6005D23E}"/>
    <cellStyle name="Normal 2 3 2" xfId="376" xr:uid="{00000000-0005-0000-0000-00009C0A0000}"/>
    <cellStyle name="Normal 2 3 2 2" xfId="377" xr:uid="{00000000-0005-0000-0000-00009D0A0000}"/>
    <cellStyle name="Normal 2 3 2 2 2" xfId="707" xr:uid="{00000000-0005-0000-0000-00009E0A0000}"/>
    <cellStyle name="Normal 2 3 2 2 2 2" xfId="2598" xr:uid="{00000000-0005-0000-0000-00009F0A0000}"/>
    <cellStyle name="Normal 2 3 2 2 2 2 2" xfId="6336" xr:uid="{9132F93C-61D0-4BA3-9398-0E33194BF165}"/>
    <cellStyle name="Normal 2 3 2 2 2 3" xfId="3061" xr:uid="{00000000-0005-0000-0000-0000A00A0000}"/>
    <cellStyle name="Normal 2 3 2 2 2 3 2" xfId="6794" xr:uid="{3734C78D-390F-4ABE-9344-A3CB96F947F8}"/>
    <cellStyle name="Normal 2 3 2 2 2 4" xfId="2142" xr:uid="{00000000-0005-0000-0000-0000A10A0000}"/>
    <cellStyle name="Normal 2 3 2 2 2 4 2" xfId="5882" xr:uid="{878AEC96-2B9C-486E-BC3F-FB7230D0A346}"/>
    <cellStyle name="Normal 2 3 2 2 2 5" xfId="1445" xr:uid="{00000000-0005-0000-0000-0000A20A0000}"/>
    <cellStyle name="Normal 2 3 2 2 2 5 2" xfId="5193" xr:uid="{CDE225D0-F8C9-480B-9C95-4A4FC517F628}"/>
    <cellStyle name="Normal 2 3 2 2 2 6" xfId="3803" xr:uid="{00000000-0005-0000-0000-0000A30A0000}"/>
    <cellStyle name="Normal 2 3 2 2 2 6 2" xfId="7501" xr:uid="{7B334A8E-8711-44DD-8697-646C29240ECE}"/>
    <cellStyle name="Normal 2 3 2 2 2 7" xfId="4500" xr:uid="{D8D547AA-2D75-4279-9D61-A16DDD014049}"/>
    <cellStyle name="Normal 2 3 2 2 3" xfId="958" xr:uid="{00000000-0005-0000-0000-0000A40A0000}"/>
    <cellStyle name="Normal 2 3 2 2 3 2" xfId="3302" xr:uid="{00000000-0005-0000-0000-0000A50A0000}"/>
    <cellStyle name="Normal 2 3 2 2 3 2 2" xfId="7025" xr:uid="{05C69584-F6C1-4E49-BF10-A09D738CF234}"/>
    <cellStyle name="Normal 2 3 2 2 3 3" xfId="2371" xr:uid="{00000000-0005-0000-0000-0000A60A0000}"/>
    <cellStyle name="Normal 2 3 2 2 3 3 2" xfId="6109" xr:uid="{329F506A-1739-482F-940F-641C78988706}"/>
    <cellStyle name="Normal 2 3 2 2 3 4" xfId="1677" xr:uid="{00000000-0005-0000-0000-0000A70A0000}"/>
    <cellStyle name="Normal 2 3 2 2 3 4 2" xfId="5424" xr:uid="{284B0500-D495-4603-ADE5-6833FB5D9AF9}"/>
    <cellStyle name="Normal 2 3 2 2 3 5" xfId="4034" xr:uid="{00000000-0005-0000-0000-0000A80A0000}"/>
    <cellStyle name="Normal 2 3 2 2 3 5 2" xfId="7732" xr:uid="{7EEB977F-755A-429D-BEA5-E7C466E3C78A}"/>
    <cellStyle name="Normal 2 3 2 2 3 6" xfId="4731" xr:uid="{0E942A40-6EB7-4E9C-A9A2-C0B021D29F84}"/>
    <cellStyle name="Normal 2 3 2 2 4" xfId="2826" xr:uid="{00000000-0005-0000-0000-0000A90A0000}"/>
    <cellStyle name="Normal 2 3 2 2 4 2" xfId="6563" xr:uid="{C302C78A-A094-4540-A7C0-389EBA982625}"/>
    <cellStyle name="Normal 2 3 2 2 5" xfId="1912" xr:uid="{00000000-0005-0000-0000-0000AA0A0000}"/>
    <cellStyle name="Normal 2 3 2 2 5 2" xfId="5655" xr:uid="{AED3A496-364F-4D75-998F-64B0EAB15956}"/>
    <cellStyle name="Normal 2 3 2 2 6" xfId="1211" xr:uid="{00000000-0005-0000-0000-0000AB0A0000}"/>
    <cellStyle name="Normal 2 3 2 2 6 2" xfId="4962" xr:uid="{9BABFD88-7ECC-4899-8C20-6EEA731070E1}"/>
    <cellStyle name="Normal 2 3 2 2 7" xfId="3572" xr:uid="{00000000-0005-0000-0000-0000AC0A0000}"/>
    <cellStyle name="Normal 2 3 2 2 7 2" xfId="7270" xr:uid="{B9018AF5-9D64-48BA-B259-B8649C0C0BCE}"/>
    <cellStyle name="Normal 2 3 2 2 8" xfId="4269" xr:uid="{5CA3475D-411A-460C-8195-69898318CAA1}"/>
    <cellStyle name="Normal 2 3 2 3" xfId="706" xr:uid="{00000000-0005-0000-0000-0000AD0A0000}"/>
    <cellStyle name="Normal 2 3 2 3 2" xfId="2597" xr:uid="{00000000-0005-0000-0000-0000AE0A0000}"/>
    <cellStyle name="Normal 2 3 2 3 2 2" xfId="6335" xr:uid="{F06BD2A6-059F-447B-919F-9FE9BC43C067}"/>
    <cellStyle name="Normal 2 3 2 3 3" xfId="3060" xr:uid="{00000000-0005-0000-0000-0000AF0A0000}"/>
    <cellStyle name="Normal 2 3 2 3 3 2" xfId="6793" xr:uid="{7727208F-7FD5-456D-B601-DDF7DADE2F5D}"/>
    <cellStyle name="Normal 2 3 2 3 4" xfId="2141" xr:uid="{00000000-0005-0000-0000-0000B00A0000}"/>
    <cellStyle name="Normal 2 3 2 3 4 2" xfId="5881" xr:uid="{13C00367-1C6E-45FE-83DC-DBBBA12FBBA4}"/>
    <cellStyle name="Normal 2 3 2 3 5" xfId="1444" xr:uid="{00000000-0005-0000-0000-0000B10A0000}"/>
    <cellStyle name="Normal 2 3 2 3 5 2" xfId="5192" xr:uid="{B3AD8CDB-FA9F-4437-A931-FF4C259D3146}"/>
    <cellStyle name="Normal 2 3 2 3 6" xfId="3802" xr:uid="{00000000-0005-0000-0000-0000B20A0000}"/>
    <cellStyle name="Normal 2 3 2 3 6 2" xfId="7500" xr:uid="{84A98849-1153-4F56-A459-2EC1D6834C09}"/>
    <cellStyle name="Normal 2 3 2 3 7" xfId="4499" xr:uid="{FD95A7DC-25D4-4FC1-B267-03AA2AD561A9}"/>
    <cellStyle name="Normal 2 3 2 4" xfId="957" xr:uid="{00000000-0005-0000-0000-0000B30A0000}"/>
    <cellStyle name="Normal 2 3 2 4 2" xfId="3301" xr:uid="{00000000-0005-0000-0000-0000B40A0000}"/>
    <cellStyle name="Normal 2 3 2 4 2 2" xfId="7024" xr:uid="{62C373D0-AF73-456A-8A1E-A0F5F08A43E7}"/>
    <cellStyle name="Normal 2 3 2 4 3" xfId="2370" xr:uid="{00000000-0005-0000-0000-0000B50A0000}"/>
    <cellStyle name="Normal 2 3 2 4 3 2" xfId="6108" xr:uid="{47C8225D-162E-480C-AA53-A6E1E18DBD16}"/>
    <cellStyle name="Normal 2 3 2 4 4" xfId="1676" xr:uid="{00000000-0005-0000-0000-0000B60A0000}"/>
    <cellStyle name="Normal 2 3 2 4 4 2" xfId="5423" xr:uid="{B591BAA2-0605-4303-B662-8B6D0BF65161}"/>
    <cellStyle name="Normal 2 3 2 4 5" xfId="4033" xr:uid="{00000000-0005-0000-0000-0000B70A0000}"/>
    <cellStyle name="Normal 2 3 2 4 5 2" xfId="7731" xr:uid="{A1FFA749-4C16-433A-A289-F6A64CBE4F1E}"/>
    <cellStyle name="Normal 2 3 2 4 6" xfId="4730" xr:uid="{59FC6C80-5CAF-49AD-9DF2-15368216938B}"/>
    <cellStyle name="Normal 2 3 2 5" xfId="2825" xr:uid="{00000000-0005-0000-0000-0000B80A0000}"/>
    <cellStyle name="Normal 2 3 2 5 2" xfId="6562" xr:uid="{67275736-B6FB-491A-96C3-A322CEAD92CE}"/>
    <cellStyle name="Normal 2 3 2 6" xfId="1911" xr:uid="{00000000-0005-0000-0000-0000B90A0000}"/>
    <cellStyle name="Normal 2 3 2 6 2" xfId="5654" xr:uid="{97F8CD92-963F-475F-BAE5-0ABF75DF5CF4}"/>
    <cellStyle name="Normal 2 3 2 7" xfId="1210" xr:uid="{00000000-0005-0000-0000-0000BA0A0000}"/>
    <cellStyle name="Normal 2 3 2 7 2" xfId="4961" xr:uid="{747B53D1-B694-4E75-BEAD-3114CF716799}"/>
    <cellStyle name="Normal 2 3 2 8" xfId="3571" xr:uid="{00000000-0005-0000-0000-0000BB0A0000}"/>
    <cellStyle name="Normal 2 3 2 8 2" xfId="7269" xr:uid="{0599518D-0BE7-45B5-9BB6-CE49337AC61E}"/>
    <cellStyle name="Normal 2 3 2 9" xfId="4268" xr:uid="{0363B32F-5290-4E66-817C-A3A1A0CAB2EB}"/>
    <cellStyle name="Normal 2 3 3" xfId="378" xr:uid="{00000000-0005-0000-0000-0000BC0A0000}"/>
    <cellStyle name="Normal 2 3 3 2" xfId="708" xr:uid="{00000000-0005-0000-0000-0000BD0A0000}"/>
    <cellStyle name="Normal 2 3 3 2 2" xfId="2599" xr:uid="{00000000-0005-0000-0000-0000BE0A0000}"/>
    <cellStyle name="Normal 2 3 3 2 2 2" xfId="6337" xr:uid="{0F9BA999-5FD0-4528-A7BE-23D645FE9811}"/>
    <cellStyle name="Normal 2 3 3 2 3" xfId="3062" xr:uid="{00000000-0005-0000-0000-0000BF0A0000}"/>
    <cellStyle name="Normal 2 3 3 2 3 2" xfId="6795" xr:uid="{2C603491-7B65-4AE1-A93F-881BD760FEFE}"/>
    <cellStyle name="Normal 2 3 3 2 4" xfId="2143" xr:uid="{00000000-0005-0000-0000-0000C00A0000}"/>
    <cellStyle name="Normal 2 3 3 2 4 2" xfId="5883" xr:uid="{05977948-D516-4B23-864B-16F28D864391}"/>
    <cellStyle name="Normal 2 3 3 2 5" xfId="1446" xr:uid="{00000000-0005-0000-0000-0000C10A0000}"/>
    <cellStyle name="Normal 2 3 3 2 5 2" xfId="5194" xr:uid="{8E74DC97-3FBD-47C2-9CCA-2C698C287A28}"/>
    <cellStyle name="Normal 2 3 3 2 6" xfId="3804" xr:uid="{00000000-0005-0000-0000-0000C20A0000}"/>
    <cellStyle name="Normal 2 3 3 2 6 2" xfId="7502" xr:uid="{7C8062A4-C65F-454B-A170-12C5B46BE441}"/>
    <cellStyle name="Normal 2 3 3 2 7" xfId="4501" xr:uid="{8C6BA68D-E8FF-4486-BDC1-466DF201862F}"/>
    <cellStyle name="Normal 2 3 3 3" xfId="959" xr:uid="{00000000-0005-0000-0000-0000C30A0000}"/>
    <cellStyle name="Normal 2 3 3 3 2" xfId="3303" xr:uid="{00000000-0005-0000-0000-0000C40A0000}"/>
    <cellStyle name="Normal 2 3 3 3 2 2" xfId="7026" xr:uid="{B1F74CFE-A9B0-46E1-94C9-06009DCC5341}"/>
    <cellStyle name="Normal 2 3 3 3 3" xfId="2372" xr:uid="{00000000-0005-0000-0000-0000C50A0000}"/>
    <cellStyle name="Normal 2 3 3 3 3 2" xfId="6110" xr:uid="{0C14E10B-5AD7-4FB2-8BC6-1DA548C6A0A7}"/>
    <cellStyle name="Normal 2 3 3 3 4" xfId="1678" xr:uid="{00000000-0005-0000-0000-0000C60A0000}"/>
    <cellStyle name="Normal 2 3 3 3 4 2" xfId="5425" xr:uid="{A4540680-B001-439F-9153-527131E62DAC}"/>
    <cellStyle name="Normal 2 3 3 3 5" xfId="4035" xr:uid="{00000000-0005-0000-0000-0000C70A0000}"/>
    <cellStyle name="Normal 2 3 3 3 5 2" xfId="7733" xr:uid="{4DE7EC2B-F9EE-40E4-B688-C2D82C4CBD2D}"/>
    <cellStyle name="Normal 2 3 3 3 6" xfId="4732" xr:uid="{3B0B06B7-E813-4D4B-A8AF-4646B7111390}"/>
    <cellStyle name="Normal 2 3 3 4" xfId="2827" xr:uid="{00000000-0005-0000-0000-0000C80A0000}"/>
    <cellStyle name="Normal 2 3 3 4 2" xfId="6564" xr:uid="{4F487C5A-E9D2-40F9-84D5-A131A0F12EF7}"/>
    <cellStyle name="Normal 2 3 3 5" xfId="1913" xr:uid="{00000000-0005-0000-0000-0000C90A0000}"/>
    <cellStyle name="Normal 2 3 3 5 2" xfId="5656" xr:uid="{6DC334D0-F4BE-4E22-BA55-C234E0E117C6}"/>
    <cellStyle name="Normal 2 3 3 6" xfId="1212" xr:uid="{00000000-0005-0000-0000-0000CA0A0000}"/>
    <cellStyle name="Normal 2 3 3 6 2" xfId="4963" xr:uid="{EB29467A-8EDA-4D30-83E1-FB1BC70B41A4}"/>
    <cellStyle name="Normal 2 3 3 7" xfId="3573" xr:uid="{00000000-0005-0000-0000-0000CB0A0000}"/>
    <cellStyle name="Normal 2 3 3 7 2" xfId="7271" xr:uid="{148D286F-13DE-45EF-9EE3-5D2DBB564955}"/>
    <cellStyle name="Normal 2 3 3 8" xfId="4270" xr:uid="{A56ED70D-348C-471B-B78C-13C56AE82F6C}"/>
    <cellStyle name="Normal 2 3 4" xfId="705" xr:uid="{00000000-0005-0000-0000-0000CC0A0000}"/>
    <cellStyle name="Normal 2 3 4 2" xfId="2596" xr:uid="{00000000-0005-0000-0000-0000CD0A0000}"/>
    <cellStyle name="Normal 2 3 4 2 2" xfId="6334" xr:uid="{5D6714EA-89DE-461E-B0CB-C5BA39AE6F51}"/>
    <cellStyle name="Normal 2 3 4 3" xfId="3059" xr:uid="{00000000-0005-0000-0000-0000CE0A0000}"/>
    <cellStyle name="Normal 2 3 4 3 2" xfId="6792" xr:uid="{C266B21A-A519-478A-865F-DFF9ABA5E46C}"/>
    <cellStyle name="Normal 2 3 4 4" xfId="2140" xr:uid="{00000000-0005-0000-0000-0000CF0A0000}"/>
    <cellStyle name="Normal 2 3 4 4 2" xfId="5880" xr:uid="{9286D025-AC9C-433C-BA36-B61319525E76}"/>
    <cellStyle name="Normal 2 3 4 5" xfId="1443" xr:uid="{00000000-0005-0000-0000-0000D00A0000}"/>
    <cellStyle name="Normal 2 3 4 5 2" xfId="5191" xr:uid="{ED740DD7-4792-4FEA-B0E8-EF2045AC30A7}"/>
    <cellStyle name="Normal 2 3 4 6" xfId="3801" xr:uid="{00000000-0005-0000-0000-0000D10A0000}"/>
    <cellStyle name="Normal 2 3 4 6 2" xfId="7499" xr:uid="{37804B4E-8893-4D48-96C1-4C85D0F2677D}"/>
    <cellStyle name="Normal 2 3 4 7" xfId="4498" xr:uid="{7C926F07-3781-4C1C-92AC-9DE6F6B9E206}"/>
    <cellStyle name="Normal 2 3 5" xfId="956" xr:uid="{00000000-0005-0000-0000-0000D20A0000}"/>
    <cellStyle name="Normal 2 3 5 2" xfId="3300" xr:uid="{00000000-0005-0000-0000-0000D30A0000}"/>
    <cellStyle name="Normal 2 3 5 2 2" xfId="7023" xr:uid="{E3C70DFD-A107-49CB-8CEE-7E591630DF44}"/>
    <cellStyle name="Normal 2 3 5 3" xfId="2369" xr:uid="{00000000-0005-0000-0000-0000D40A0000}"/>
    <cellStyle name="Normal 2 3 5 3 2" xfId="6107" xr:uid="{C7889A78-BEBC-4E97-B6E4-0431972E213B}"/>
    <cellStyle name="Normal 2 3 5 4" xfId="1675" xr:uid="{00000000-0005-0000-0000-0000D50A0000}"/>
    <cellStyle name="Normal 2 3 5 4 2" xfId="5422" xr:uid="{2B24701B-310F-4858-BD54-3D3A49052779}"/>
    <cellStyle name="Normal 2 3 5 5" xfId="4032" xr:uid="{00000000-0005-0000-0000-0000D60A0000}"/>
    <cellStyle name="Normal 2 3 5 5 2" xfId="7730" xr:uid="{985318FF-18DB-4383-A14D-ABCF9B2AE016}"/>
    <cellStyle name="Normal 2 3 5 6" xfId="4729" xr:uid="{93DA16B1-8F5B-4F0E-AAD8-A167E7228665}"/>
    <cellStyle name="Normal 2 3 6" xfId="2824" xr:uid="{00000000-0005-0000-0000-0000D70A0000}"/>
    <cellStyle name="Normal 2 3 6 2" xfId="6561" xr:uid="{56575819-890A-4A7C-80EF-1615A2A123E4}"/>
    <cellStyle name="Normal 2 3 7" xfId="1910" xr:uid="{00000000-0005-0000-0000-0000D80A0000}"/>
    <cellStyle name="Normal 2 3 7 2" xfId="5653" xr:uid="{0BD9D645-A0D7-4806-89F2-F499A6ECE632}"/>
    <cellStyle name="Normal 2 3 8" xfId="1209" xr:uid="{00000000-0005-0000-0000-0000D90A0000}"/>
    <cellStyle name="Normal 2 3 8 2" xfId="4960" xr:uid="{800368D6-7627-4B6E-AC32-8290C9AAEFB1}"/>
    <cellStyle name="Normal 2 3 9" xfId="3392" xr:uid="{00000000-0005-0000-0000-0000DA0A0000}"/>
    <cellStyle name="Normal 2 4" xfId="379" xr:uid="{00000000-0005-0000-0000-0000DB0A0000}"/>
    <cellStyle name="Normal 2 4 2" xfId="380" xr:uid="{00000000-0005-0000-0000-0000DC0A0000}"/>
    <cellStyle name="Normal 2 4 2 2" xfId="710" xr:uid="{00000000-0005-0000-0000-0000DD0A0000}"/>
    <cellStyle name="Normal 2 4 2 2 2" xfId="2601" xr:uid="{00000000-0005-0000-0000-0000DE0A0000}"/>
    <cellStyle name="Normal 2 4 2 2 2 2" xfId="6339" xr:uid="{D839BB38-2239-4E12-B7D1-D8FB03D33B32}"/>
    <cellStyle name="Normal 2 4 2 2 3" xfId="3064" xr:uid="{00000000-0005-0000-0000-0000DF0A0000}"/>
    <cellStyle name="Normal 2 4 2 2 3 2" xfId="6797" xr:uid="{82BFD7F6-2892-4BDE-82F5-66FDFE47DBEC}"/>
    <cellStyle name="Normal 2 4 2 2 4" xfId="2145" xr:uid="{00000000-0005-0000-0000-0000E00A0000}"/>
    <cellStyle name="Normal 2 4 2 2 4 2" xfId="5885" xr:uid="{A4BFDCC1-12E3-49D4-BD6E-C2EC6EDE389A}"/>
    <cellStyle name="Normal 2 4 2 2 5" xfId="1448" xr:uid="{00000000-0005-0000-0000-0000E10A0000}"/>
    <cellStyle name="Normal 2 4 2 2 5 2" xfId="5196" xr:uid="{F5CE3F38-F910-4FA4-945F-5576DDDA8FC6}"/>
    <cellStyle name="Normal 2 4 2 2 6" xfId="3806" xr:uid="{00000000-0005-0000-0000-0000E20A0000}"/>
    <cellStyle name="Normal 2 4 2 2 6 2" xfId="7504" xr:uid="{10F51583-140D-48B1-A3D2-E0DB27534A51}"/>
    <cellStyle name="Normal 2 4 2 2 7" xfId="4503" xr:uid="{7A6ABA39-F040-4B34-B2E2-EA5BCBA80817}"/>
    <cellStyle name="Normal 2 4 2 3" xfId="961" xr:uid="{00000000-0005-0000-0000-0000E30A0000}"/>
    <cellStyle name="Normal 2 4 2 3 2" xfId="3305" xr:uid="{00000000-0005-0000-0000-0000E40A0000}"/>
    <cellStyle name="Normal 2 4 2 3 2 2" xfId="7028" xr:uid="{70B08F86-66D8-460B-AFB9-948B76E05517}"/>
    <cellStyle name="Normal 2 4 2 3 3" xfId="2374" xr:uid="{00000000-0005-0000-0000-0000E50A0000}"/>
    <cellStyle name="Normal 2 4 2 3 3 2" xfId="6112" xr:uid="{7CE6D95E-157A-494E-99D9-A9051E5671EA}"/>
    <cellStyle name="Normal 2 4 2 3 4" xfId="1680" xr:uid="{00000000-0005-0000-0000-0000E60A0000}"/>
    <cellStyle name="Normal 2 4 2 3 4 2" xfId="5427" xr:uid="{2E60B8E6-13D3-4452-AC6E-C3CA0E927012}"/>
    <cellStyle name="Normal 2 4 2 3 5" xfId="4037" xr:uid="{00000000-0005-0000-0000-0000E70A0000}"/>
    <cellStyle name="Normal 2 4 2 3 5 2" xfId="7735" xr:uid="{1D78BBA6-2B0D-4E46-834D-D12122942FF5}"/>
    <cellStyle name="Normal 2 4 2 3 6" xfId="4734" xr:uid="{CD89B224-CACA-463B-B9E7-077D4DA8D1A3}"/>
    <cellStyle name="Normal 2 4 2 4" xfId="2829" xr:uid="{00000000-0005-0000-0000-0000E80A0000}"/>
    <cellStyle name="Normal 2 4 2 4 2" xfId="6566" xr:uid="{E468B980-4FB8-46A3-B6BA-57F1662E03E8}"/>
    <cellStyle name="Normal 2 4 2 5" xfId="1915" xr:uid="{00000000-0005-0000-0000-0000E90A0000}"/>
    <cellStyle name="Normal 2 4 2 5 2" xfId="5658" xr:uid="{BDDB3342-6AAB-4907-8210-2A7CABF8BD3B}"/>
    <cellStyle name="Normal 2 4 2 6" xfId="1214" xr:uid="{00000000-0005-0000-0000-0000EA0A0000}"/>
    <cellStyle name="Normal 2 4 2 6 2" xfId="4965" xr:uid="{EC55BB9C-FD29-4E6D-AF3F-85AA1CA2D24A}"/>
    <cellStyle name="Normal 2 4 2 7" xfId="3575" xr:uid="{00000000-0005-0000-0000-0000EB0A0000}"/>
    <cellStyle name="Normal 2 4 2 7 2" xfId="7273" xr:uid="{22B979B0-6EEC-45F3-BE44-F01E0CD77322}"/>
    <cellStyle name="Normal 2 4 2 8" xfId="4272" xr:uid="{554E361E-D967-4C03-BD96-48F2DE75C8F0}"/>
    <cellStyle name="Normal 2 4 3" xfId="709" xr:uid="{00000000-0005-0000-0000-0000EC0A0000}"/>
    <cellStyle name="Normal 2 4 3 2" xfId="2600" xr:uid="{00000000-0005-0000-0000-0000ED0A0000}"/>
    <cellStyle name="Normal 2 4 3 2 2" xfId="6338" xr:uid="{781135B2-03B4-4115-841D-5E62033B4F75}"/>
    <cellStyle name="Normal 2 4 3 3" xfId="3063" xr:uid="{00000000-0005-0000-0000-0000EE0A0000}"/>
    <cellStyle name="Normal 2 4 3 3 2" xfId="6796" xr:uid="{BAE2B487-335D-4AFA-B2B1-28E98FBB00AA}"/>
    <cellStyle name="Normal 2 4 3 4" xfId="2144" xr:uid="{00000000-0005-0000-0000-0000EF0A0000}"/>
    <cellStyle name="Normal 2 4 3 4 2" xfId="5884" xr:uid="{80C30C00-2E51-4A20-B4A8-E8635415692F}"/>
    <cellStyle name="Normal 2 4 3 5" xfId="1447" xr:uid="{00000000-0005-0000-0000-0000F00A0000}"/>
    <cellStyle name="Normal 2 4 3 5 2" xfId="5195" xr:uid="{8C34A734-F869-4FCC-A8A9-36A28E0177A6}"/>
    <cellStyle name="Normal 2 4 3 6" xfId="3805" xr:uid="{00000000-0005-0000-0000-0000F10A0000}"/>
    <cellStyle name="Normal 2 4 3 6 2" xfId="7503" xr:uid="{8BAE232B-DDCD-44C7-ADA7-0778384FACD7}"/>
    <cellStyle name="Normal 2 4 3 7" xfId="4502" xr:uid="{99720DA1-0A6F-4C42-9B7C-3F97E5056BCE}"/>
    <cellStyle name="Normal 2 4 4" xfId="960" xr:uid="{00000000-0005-0000-0000-0000F20A0000}"/>
    <cellStyle name="Normal 2 4 4 2" xfId="3304" xr:uid="{00000000-0005-0000-0000-0000F30A0000}"/>
    <cellStyle name="Normal 2 4 4 2 2" xfId="7027" xr:uid="{9F7BF645-838E-4B3A-87EC-DD90654142F6}"/>
    <cellStyle name="Normal 2 4 4 3" xfId="2373" xr:uid="{00000000-0005-0000-0000-0000F40A0000}"/>
    <cellStyle name="Normal 2 4 4 3 2" xfId="6111" xr:uid="{5702120E-DE9D-413E-B78F-0A9AF79A0E56}"/>
    <cellStyle name="Normal 2 4 4 4" xfId="1679" xr:uid="{00000000-0005-0000-0000-0000F50A0000}"/>
    <cellStyle name="Normal 2 4 4 4 2" xfId="5426" xr:uid="{7CB4D972-AC27-4F76-A64E-3BB0F7315F7B}"/>
    <cellStyle name="Normal 2 4 4 5" xfId="4036" xr:uid="{00000000-0005-0000-0000-0000F60A0000}"/>
    <cellStyle name="Normal 2 4 4 5 2" xfId="7734" xr:uid="{1128B41E-6915-4151-91D8-B06683C62395}"/>
    <cellStyle name="Normal 2 4 4 6" xfId="4733" xr:uid="{4ED53A8E-D253-4D5C-8F1A-69DC050C16C1}"/>
    <cellStyle name="Normal 2 4 5" xfId="2828" xr:uid="{00000000-0005-0000-0000-0000F70A0000}"/>
    <cellStyle name="Normal 2 4 5 2" xfId="6565" xr:uid="{C7A692EA-70BE-4F19-83B1-EB28F5D9488C}"/>
    <cellStyle name="Normal 2 4 6" xfId="1914" xr:uid="{00000000-0005-0000-0000-0000F80A0000}"/>
    <cellStyle name="Normal 2 4 6 2" xfId="5657" xr:uid="{FDB62DC3-159D-415E-9EA5-E155CC978630}"/>
    <cellStyle name="Normal 2 4 7" xfId="1213" xr:uid="{00000000-0005-0000-0000-0000F90A0000}"/>
    <cellStyle name="Normal 2 4 7 2" xfId="4964" xr:uid="{E0B0E683-44BA-47CB-84F2-88D31136531E}"/>
    <cellStyle name="Normal 2 4 8" xfId="3574" xr:uid="{00000000-0005-0000-0000-0000FA0A0000}"/>
    <cellStyle name="Normal 2 4 8 2" xfId="7272" xr:uid="{20926A0D-4CFC-4748-A5E1-1F22280FAD0A}"/>
    <cellStyle name="Normal 2 4 9" xfId="4271" xr:uid="{E4E48893-E416-43CF-9909-443C739D5EC9}"/>
    <cellStyle name="Normal 2 5" xfId="381" xr:uid="{00000000-0005-0000-0000-0000FB0A0000}"/>
    <cellStyle name="Normal 2 6" xfId="533" xr:uid="{00000000-0005-0000-0000-0000FC0A0000}"/>
    <cellStyle name="Normal 2 6 2" xfId="775" xr:uid="{00000000-0005-0000-0000-0000FD0A0000}"/>
    <cellStyle name="Normal 2 6 2 2" xfId="3122" xr:uid="{00000000-0005-0000-0000-0000FE0A0000}"/>
    <cellStyle name="Normal 2 6 2 2 2" xfId="6855" xr:uid="{F329FDFA-7DF6-4903-82BB-B921ED9614C0}"/>
    <cellStyle name="Normal 2 6 2 3" xfId="1506" xr:uid="{00000000-0005-0000-0000-0000FF0A0000}"/>
    <cellStyle name="Normal 2 6 2 3 2" xfId="5254" xr:uid="{55C308C4-506C-45BE-8C4C-3DBE180C3148}"/>
    <cellStyle name="Normal 2 6 2 4" xfId="3864" xr:uid="{00000000-0005-0000-0000-0000000B0000}"/>
    <cellStyle name="Normal 2 6 2 4 2" xfId="7562" xr:uid="{499E3073-B45D-48FA-A746-85E2FC33219E}"/>
    <cellStyle name="Normal 2 6 2 5" xfId="4561" xr:uid="{0CF8EDE6-F531-4D9E-B35B-679A04B9C87D}"/>
    <cellStyle name="Normal 2 6 3" xfId="1025" xr:uid="{00000000-0005-0000-0000-0000010B0000}"/>
    <cellStyle name="Normal 2 6 3 2" xfId="3369" xr:uid="{00000000-0005-0000-0000-0000020B0000}"/>
    <cellStyle name="Normal 2 6 3 2 2" xfId="7086" xr:uid="{B39B9927-4B0C-46E2-B60F-2BF710A253C3}"/>
    <cellStyle name="Normal 2 6 3 3" xfId="1738" xr:uid="{00000000-0005-0000-0000-0000030B0000}"/>
    <cellStyle name="Normal 2 6 3 3 2" xfId="5485" xr:uid="{6A59F8A4-2D77-403C-B393-F61796208200}"/>
    <cellStyle name="Normal 2 6 3 4" xfId="4095" xr:uid="{00000000-0005-0000-0000-0000040B0000}"/>
    <cellStyle name="Normal 2 6 3 4 2" xfId="7793" xr:uid="{07122BFB-2B76-4EE8-9EFC-DD5E734DDFAD}"/>
    <cellStyle name="Normal 2 6 3 5" xfId="4792" xr:uid="{F05740EC-4DFA-4F5B-8ABF-65686F6ACB86}"/>
    <cellStyle name="Normal 2 6 4" xfId="2891" xr:uid="{00000000-0005-0000-0000-0000050B0000}"/>
    <cellStyle name="Normal 2 6 4 2" xfId="6624" xr:uid="{2C015494-E101-41FD-B02C-9B7960279488}"/>
    <cellStyle name="Normal 2 6 5" xfId="1275" xr:uid="{00000000-0005-0000-0000-0000060B0000}"/>
    <cellStyle name="Normal 2 6 5 2" xfId="5023" xr:uid="{370C7527-F47A-4318-BB1C-731462576BE8}"/>
    <cellStyle name="Normal 2 6 6" xfId="3633" xr:uid="{00000000-0005-0000-0000-0000070B0000}"/>
    <cellStyle name="Normal 2 6 6 2" xfId="7331" xr:uid="{47A0E690-EB76-43DF-87DB-DECCACCAEA1A}"/>
    <cellStyle name="Normal 2 6 7" xfId="4330" xr:uid="{558ADF92-CD1A-4C5C-B8CF-AF6CBCDE07EF}"/>
    <cellStyle name="Normal 20" xfId="382" xr:uid="{00000000-0005-0000-0000-0000080B0000}"/>
    <cellStyle name="Normal 21" xfId="383" xr:uid="{00000000-0005-0000-0000-0000090B0000}"/>
    <cellStyle name="Normal 22" xfId="384" xr:uid="{00000000-0005-0000-0000-00000A0B0000}"/>
    <cellStyle name="Normal 23" xfId="385" xr:uid="{00000000-0005-0000-0000-00000B0B0000}"/>
    <cellStyle name="Normal 24" xfId="386" xr:uid="{00000000-0005-0000-0000-00000C0B0000}"/>
    <cellStyle name="Normal 25" xfId="387" xr:uid="{00000000-0005-0000-0000-00000D0B0000}"/>
    <cellStyle name="Normal 26" xfId="388" xr:uid="{00000000-0005-0000-0000-00000E0B0000}"/>
    <cellStyle name="Normal 26 2" xfId="389" xr:uid="{00000000-0005-0000-0000-00000F0B0000}"/>
    <cellStyle name="Normal 26 2 2" xfId="712" xr:uid="{00000000-0005-0000-0000-0000100B0000}"/>
    <cellStyle name="Normal 26 2 2 2" xfId="2603" xr:uid="{00000000-0005-0000-0000-0000110B0000}"/>
    <cellStyle name="Normal 26 2 2 2 2" xfId="6341" xr:uid="{61EEE313-A377-4252-B836-7F48B30FA83E}"/>
    <cellStyle name="Normal 26 2 2 3" xfId="3066" xr:uid="{00000000-0005-0000-0000-0000120B0000}"/>
    <cellStyle name="Normal 26 2 2 3 2" xfId="6799" xr:uid="{02A26897-54A9-4044-BA2E-447792EDBF30}"/>
    <cellStyle name="Normal 26 2 2 4" xfId="2147" xr:uid="{00000000-0005-0000-0000-0000130B0000}"/>
    <cellStyle name="Normal 26 2 2 4 2" xfId="5887" xr:uid="{82A87E9F-C638-4672-84BF-CB94D6ED64F5}"/>
    <cellStyle name="Normal 26 2 2 5" xfId="1450" xr:uid="{00000000-0005-0000-0000-0000140B0000}"/>
    <cellStyle name="Normal 26 2 2 5 2" xfId="5198" xr:uid="{2F742412-D35A-4445-8E61-801635518635}"/>
    <cellStyle name="Normal 26 2 2 6" xfId="3808" xr:uid="{00000000-0005-0000-0000-0000150B0000}"/>
    <cellStyle name="Normal 26 2 2 6 2" xfId="7506" xr:uid="{66E3A07C-D8F8-466B-84C9-74896B8CF2E2}"/>
    <cellStyle name="Normal 26 2 2 7" xfId="4505" xr:uid="{9447CFE7-AC97-454F-BE28-C676C8D68E38}"/>
    <cellStyle name="Normal 26 2 3" xfId="963" xr:uid="{00000000-0005-0000-0000-0000160B0000}"/>
    <cellStyle name="Normal 26 2 3 2" xfId="3307" xr:uid="{00000000-0005-0000-0000-0000170B0000}"/>
    <cellStyle name="Normal 26 2 3 2 2" xfId="7030" xr:uid="{CA182082-4F72-484A-A8EF-881DEE9C8FA4}"/>
    <cellStyle name="Normal 26 2 3 3" xfId="2376" xr:uid="{00000000-0005-0000-0000-0000180B0000}"/>
    <cellStyle name="Normal 26 2 3 3 2" xfId="6114" xr:uid="{F032D694-ECCC-423C-ACB6-2DC638C50C87}"/>
    <cellStyle name="Normal 26 2 3 4" xfId="1682" xr:uid="{00000000-0005-0000-0000-0000190B0000}"/>
    <cellStyle name="Normal 26 2 3 4 2" xfId="5429" xr:uid="{00933EB2-4709-4D18-ABE8-C2CCEFD3F731}"/>
    <cellStyle name="Normal 26 2 3 5" xfId="4039" xr:uid="{00000000-0005-0000-0000-00001A0B0000}"/>
    <cellStyle name="Normal 26 2 3 5 2" xfId="7737" xr:uid="{FC383815-4586-4319-956A-F34B37B1CE54}"/>
    <cellStyle name="Normal 26 2 3 6" xfId="4736" xr:uid="{CAC5D476-6D7E-4303-8590-3D25EA259F8F}"/>
    <cellStyle name="Normal 26 2 4" xfId="2831" xr:uid="{00000000-0005-0000-0000-00001B0B0000}"/>
    <cellStyle name="Normal 26 2 4 2" xfId="6568" xr:uid="{DD77B151-9CA6-4F59-9A68-4F883BCE2732}"/>
    <cellStyle name="Normal 26 2 5" xfId="1917" xr:uid="{00000000-0005-0000-0000-00001C0B0000}"/>
    <cellStyle name="Normal 26 2 5 2" xfId="5660" xr:uid="{CC575AB1-ABA6-490D-A2EE-AFFE45748399}"/>
    <cellStyle name="Normal 26 2 6" xfId="1216" xr:uid="{00000000-0005-0000-0000-00001D0B0000}"/>
    <cellStyle name="Normal 26 2 6 2" xfId="4967" xr:uid="{159AD7E8-17A6-40A9-82F2-7044124CCD3B}"/>
    <cellStyle name="Normal 26 2 7" xfId="3577" xr:uid="{00000000-0005-0000-0000-00001E0B0000}"/>
    <cellStyle name="Normal 26 2 7 2" xfId="7275" xr:uid="{05EA090C-56F1-4BE3-8069-135293D03D01}"/>
    <cellStyle name="Normal 26 2 8" xfId="4274" xr:uid="{D4857D07-0B4D-4368-B9F7-47A75A559676}"/>
    <cellStyle name="Normal 26 3" xfId="711" xr:uid="{00000000-0005-0000-0000-00001F0B0000}"/>
    <cellStyle name="Normal 26 3 2" xfId="2602" xr:uid="{00000000-0005-0000-0000-0000200B0000}"/>
    <cellStyle name="Normal 26 3 2 2" xfId="6340" xr:uid="{6B79E16C-020B-4DAA-91A1-99C58F3CACAC}"/>
    <cellStyle name="Normal 26 3 3" xfId="3065" xr:uid="{00000000-0005-0000-0000-0000210B0000}"/>
    <cellStyle name="Normal 26 3 3 2" xfId="6798" xr:uid="{69EEFCE9-DB4E-4D77-9387-84B04BE817A4}"/>
    <cellStyle name="Normal 26 3 4" xfId="2146" xr:uid="{00000000-0005-0000-0000-0000220B0000}"/>
    <cellStyle name="Normal 26 3 4 2" xfId="5886" xr:uid="{84083176-20E8-447A-8F7E-8770C55C6E4F}"/>
    <cellStyle name="Normal 26 3 5" xfId="1449" xr:uid="{00000000-0005-0000-0000-0000230B0000}"/>
    <cellStyle name="Normal 26 3 5 2" xfId="5197" xr:uid="{65B44CB8-92BC-446D-B76D-9D1F8411C946}"/>
    <cellStyle name="Normal 26 3 6" xfId="3807" xr:uid="{00000000-0005-0000-0000-0000240B0000}"/>
    <cellStyle name="Normal 26 3 6 2" xfId="7505" xr:uid="{848256FE-CFB0-4FEC-9E9F-FEE9B3317158}"/>
    <cellStyle name="Normal 26 3 7" xfId="4504" xr:uid="{00086345-68C3-4654-A573-EA9A4DF9B602}"/>
    <cellStyle name="Normal 26 4" xfId="962" xr:uid="{00000000-0005-0000-0000-0000250B0000}"/>
    <cellStyle name="Normal 26 4 2" xfId="3306" xr:uid="{00000000-0005-0000-0000-0000260B0000}"/>
    <cellStyle name="Normal 26 4 2 2" xfId="7029" xr:uid="{D9AFC668-1B68-4AE1-843B-4BC41617E560}"/>
    <cellStyle name="Normal 26 4 3" xfId="2375" xr:uid="{00000000-0005-0000-0000-0000270B0000}"/>
    <cellStyle name="Normal 26 4 3 2" xfId="6113" xr:uid="{AC5FA45A-5CD6-49A3-94C4-0EF7F013A823}"/>
    <cellStyle name="Normal 26 4 4" xfId="1681" xr:uid="{00000000-0005-0000-0000-0000280B0000}"/>
    <cellStyle name="Normal 26 4 4 2" xfId="5428" xr:uid="{9C981B79-779B-4152-9687-65F6B8C1E5F6}"/>
    <cellStyle name="Normal 26 4 5" xfId="4038" xr:uid="{00000000-0005-0000-0000-0000290B0000}"/>
    <cellStyle name="Normal 26 4 5 2" xfId="7736" xr:uid="{BE155B93-89EB-4D8F-9D76-C70761B91A7B}"/>
    <cellStyle name="Normal 26 4 6" xfId="4735" xr:uid="{BEBDCFE3-286E-4491-BE6E-9AB613E8A682}"/>
    <cellStyle name="Normal 26 5" xfId="2830" xr:uid="{00000000-0005-0000-0000-00002A0B0000}"/>
    <cellStyle name="Normal 26 5 2" xfId="6567" xr:uid="{67BA6408-3AB0-4ED1-A5B5-0E030D6A8156}"/>
    <cellStyle name="Normal 26 6" xfId="1916" xr:uid="{00000000-0005-0000-0000-00002B0B0000}"/>
    <cellStyle name="Normal 26 6 2" xfId="5659" xr:uid="{CBD8B498-2CD6-4A06-B55D-A65BC68401C4}"/>
    <cellStyle name="Normal 26 7" xfId="1215" xr:uid="{00000000-0005-0000-0000-00002C0B0000}"/>
    <cellStyle name="Normal 26 7 2" xfId="4966" xr:uid="{E242D1D0-8496-4267-982A-E4D2E12BA63D}"/>
    <cellStyle name="Normal 26 8" xfId="3576" xr:uid="{00000000-0005-0000-0000-00002D0B0000}"/>
    <cellStyle name="Normal 26 8 2" xfId="7274" xr:uid="{70205330-983C-49F2-BDD1-D6477DA3E6D2}"/>
    <cellStyle name="Normal 26 9" xfId="4273" xr:uid="{E015B121-9F0A-4F16-AD37-FADA1E2796CD}"/>
    <cellStyle name="Normal 27" xfId="390" xr:uid="{00000000-0005-0000-0000-00002E0B0000}"/>
    <cellStyle name="Normal 28" xfId="391" xr:uid="{00000000-0005-0000-0000-00002F0B0000}"/>
    <cellStyle name="Normal 29" xfId="392" xr:uid="{00000000-0005-0000-0000-0000300B0000}"/>
    <cellStyle name="Normal 3" xfId="126" xr:uid="{00000000-0005-0000-0000-0000310B0000}"/>
    <cellStyle name="Normal 3 10" xfId="1777" xr:uid="{00000000-0005-0000-0000-0000320B0000}"/>
    <cellStyle name="Normal 3 10 2" xfId="5521" xr:uid="{04C54A57-D43C-4D64-B73C-E070FB89F87C}"/>
    <cellStyle name="Normal 3 11" xfId="1076" xr:uid="{00000000-0005-0000-0000-0000330B0000}"/>
    <cellStyle name="Normal 3 11 2" xfId="4828" xr:uid="{31F6034B-D562-4983-8E07-3738340D97A1}"/>
    <cellStyle name="Normal 3 12" xfId="3438" xr:uid="{00000000-0005-0000-0000-0000340B0000}"/>
    <cellStyle name="Normal 3 12 2" xfId="7136" xr:uid="{0E230D4B-4AF9-409D-ABEE-D2993C44C6BF}"/>
    <cellStyle name="Normal 3 13" xfId="4135" xr:uid="{84500568-7473-4CA2-BA82-C0747AA8FBF1}"/>
    <cellStyle name="Normal 3 2" xfId="127" xr:uid="{00000000-0005-0000-0000-0000350B0000}"/>
    <cellStyle name="Normal 3 2 10" xfId="4136" xr:uid="{C802E127-44BE-4E51-97C9-D509F720C1C6}"/>
    <cellStyle name="Normal 3 2 2" xfId="393" xr:uid="{00000000-0005-0000-0000-0000360B0000}"/>
    <cellStyle name="Normal 3 2 2 2" xfId="394" xr:uid="{00000000-0005-0000-0000-0000370B0000}"/>
    <cellStyle name="Normal 3 2 2 2 2" xfId="395" xr:uid="{00000000-0005-0000-0000-0000380B0000}"/>
    <cellStyle name="Normal 3 2 2 2 2 2" xfId="714" xr:uid="{00000000-0005-0000-0000-0000390B0000}"/>
    <cellStyle name="Normal 3 2 2 2 2 2 2" xfId="2605" xr:uid="{00000000-0005-0000-0000-00003A0B0000}"/>
    <cellStyle name="Normal 3 2 2 2 2 2 2 2" xfId="6343" xr:uid="{FF67F015-CCD0-442C-AEF8-641B63901023}"/>
    <cellStyle name="Normal 3 2 2 2 2 2 3" xfId="3068" xr:uid="{00000000-0005-0000-0000-00003B0B0000}"/>
    <cellStyle name="Normal 3 2 2 2 2 2 3 2" xfId="6801" xr:uid="{BA64EE86-B975-43BF-BD4D-10E396B74636}"/>
    <cellStyle name="Normal 3 2 2 2 2 2 4" xfId="2149" xr:uid="{00000000-0005-0000-0000-00003C0B0000}"/>
    <cellStyle name="Normal 3 2 2 2 2 2 4 2" xfId="5889" xr:uid="{41588DE7-CD6B-4370-AFFB-D3058A459923}"/>
    <cellStyle name="Normal 3 2 2 2 2 2 5" xfId="1452" xr:uid="{00000000-0005-0000-0000-00003D0B0000}"/>
    <cellStyle name="Normal 3 2 2 2 2 2 5 2" xfId="5200" xr:uid="{86B64935-CAA6-4CDA-ACDA-004652D84A33}"/>
    <cellStyle name="Normal 3 2 2 2 2 2 6" xfId="3810" xr:uid="{00000000-0005-0000-0000-00003E0B0000}"/>
    <cellStyle name="Normal 3 2 2 2 2 2 6 2" xfId="7508" xr:uid="{F6B42BFE-2A35-4E52-BF7C-BE175F07B658}"/>
    <cellStyle name="Normal 3 2 2 2 2 2 7" xfId="4507" xr:uid="{7E50292A-D887-46E7-B1D0-D0B73163C36E}"/>
    <cellStyle name="Normal 3 2 2 2 2 3" xfId="965" xr:uid="{00000000-0005-0000-0000-00003F0B0000}"/>
    <cellStyle name="Normal 3 2 2 2 2 3 2" xfId="3309" xr:uid="{00000000-0005-0000-0000-0000400B0000}"/>
    <cellStyle name="Normal 3 2 2 2 2 3 2 2" xfId="7032" xr:uid="{74850E8E-2247-4ADE-AC68-312A41CF5465}"/>
    <cellStyle name="Normal 3 2 2 2 2 3 3" xfId="2378" xr:uid="{00000000-0005-0000-0000-0000410B0000}"/>
    <cellStyle name="Normal 3 2 2 2 2 3 3 2" xfId="6116" xr:uid="{CAD37ECA-FE6C-49D5-B393-290745D528E6}"/>
    <cellStyle name="Normal 3 2 2 2 2 3 4" xfId="1684" xr:uid="{00000000-0005-0000-0000-0000420B0000}"/>
    <cellStyle name="Normal 3 2 2 2 2 3 4 2" xfId="5431" xr:uid="{6668FDD0-0F77-4F08-B228-A7C64CFB4C8A}"/>
    <cellStyle name="Normal 3 2 2 2 2 3 5" xfId="4041" xr:uid="{00000000-0005-0000-0000-0000430B0000}"/>
    <cellStyle name="Normal 3 2 2 2 2 3 5 2" xfId="7739" xr:uid="{F88554AF-8193-4C14-9EA4-4F9C54D77B6F}"/>
    <cellStyle name="Normal 3 2 2 2 2 3 6" xfId="4738" xr:uid="{090499A8-E099-43DE-95FE-F5728F890068}"/>
    <cellStyle name="Normal 3 2 2 2 2 4" xfId="2833" xr:uid="{00000000-0005-0000-0000-0000440B0000}"/>
    <cellStyle name="Normal 3 2 2 2 2 4 2" xfId="6570" xr:uid="{44087BFA-356F-451B-919C-A6A68588DFCA}"/>
    <cellStyle name="Normal 3 2 2 2 2 5" xfId="1919" xr:uid="{00000000-0005-0000-0000-0000450B0000}"/>
    <cellStyle name="Normal 3 2 2 2 2 5 2" xfId="5662" xr:uid="{9A769F31-8F48-42D5-81AC-AF03C1C947B7}"/>
    <cellStyle name="Normal 3 2 2 2 2 6" xfId="1218" xr:uid="{00000000-0005-0000-0000-0000460B0000}"/>
    <cellStyle name="Normal 3 2 2 2 2 6 2" xfId="4969" xr:uid="{CE6D08EA-E499-4C8C-9F58-A39AC3DE0A74}"/>
    <cellStyle name="Normal 3 2 2 2 2 7" xfId="3579" xr:uid="{00000000-0005-0000-0000-0000470B0000}"/>
    <cellStyle name="Normal 3 2 2 2 2 7 2" xfId="7277" xr:uid="{2BFB7962-31D9-473B-9A6B-C5545C1C016D}"/>
    <cellStyle name="Normal 3 2 2 2 2 8" xfId="4276" xr:uid="{8D04539C-CCBB-4C1A-A1F7-5D0635B8DF56}"/>
    <cellStyle name="Normal 3 2 2 2 3" xfId="713" xr:uid="{00000000-0005-0000-0000-0000480B0000}"/>
    <cellStyle name="Normal 3 2 2 2 3 2" xfId="2604" xr:uid="{00000000-0005-0000-0000-0000490B0000}"/>
    <cellStyle name="Normal 3 2 2 2 3 2 2" xfId="6342" xr:uid="{D17077A2-3578-499E-A90F-9E4829CACB0F}"/>
    <cellStyle name="Normal 3 2 2 2 3 3" xfId="3067" xr:uid="{00000000-0005-0000-0000-00004A0B0000}"/>
    <cellStyle name="Normal 3 2 2 2 3 3 2" xfId="6800" xr:uid="{D3D67ABC-7BD0-42F6-BCA7-CBBA94CEE19B}"/>
    <cellStyle name="Normal 3 2 2 2 3 4" xfId="2148" xr:uid="{00000000-0005-0000-0000-00004B0B0000}"/>
    <cellStyle name="Normal 3 2 2 2 3 4 2" xfId="5888" xr:uid="{079751CE-DE23-4A02-B1F3-1B0F962390D3}"/>
    <cellStyle name="Normal 3 2 2 2 3 5" xfId="1451" xr:uid="{00000000-0005-0000-0000-00004C0B0000}"/>
    <cellStyle name="Normal 3 2 2 2 3 5 2" xfId="5199" xr:uid="{BFAC39A2-DE4F-4F5B-A06A-D83451E85C34}"/>
    <cellStyle name="Normal 3 2 2 2 3 6" xfId="3809" xr:uid="{00000000-0005-0000-0000-00004D0B0000}"/>
    <cellStyle name="Normal 3 2 2 2 3 6 2" xfId="7507" xr:uid="{2112D633-394B-4BF8-99B0-984AE1D005D5}"/>
    <cellStyle name="Normal 3 2 2 2 3 7" xfId="4506" xr:uid="{D487E276-AA6C-4279-BD39-A4E39162893C}"/>
    <cellStyle name="Normal 3 2 2 2 4" xfId="964" xr:uid="{00000000-0005-0000-0000-00004E0B0000}"/>
    <cellStyle name="Normal 3 2 2 2 4 2" xfId="3308" xr:uid="{00000000-0005-0000-0000-00004F0B0000}"/>
    <cellStyle name="Normal 3 2 2 2 4 2 2" xfId="7031" xr:uid="{9BBC547F-4F56-4CD0-9B35-11DD871E677F}"/>
    <cellStyle name="Normal 3 2 2 2 4 3" xfId="2377" xr:uid="{00000000-0005-0000-0000-0000500B0000}"/>
    <cellStyle name="Normal 3 2 2 2 4 3 2" xfId="6115" xr:uid="{17C6C72E-5237-4D6A-B3CE-8D4E0C859467}"/>
    <cellStyle name="Normal 3 2 2 2 4 4" xfId="1683" xr:uid="{00000000-0005-0000-0000-0000510B0000}"/>
    <cellStyle name="Normal 3 2 2 2 4 4 2" xfId="5430" xr:uid="{D419579B-6AD1-4EF1-A7FF-15A3A877F14B}"/>
    <cellStyle name="Normal 3 2 2 2 4 5" xfId="4040" xr:uid="{00000000-0005-0000-0000-0000520B0000}"/>
    <cellStyle name="Normal 3 2 2 2 4 5 2" xfId="7738" xr:uid="{CAAC87BD-6E60-4846-9417-BA8D677164BF}"/>
    <cellStyle name="Normal 3 2 2 2 4 6" xfId="4737" xr:uid="{E46B8445-3876-46CF-877B-F1EB81D4883F}"/>
    <cellStyle name="Normal 3 2 2 2 5" xfId="2832" xr:uid="{00000000-0005-0000-0000-0000530B0000}"/>
    <cellStyle name="Normal 3 2 2 2 5 2" xfId="6569" xr:uid="{55D86846-BA5C-4624-9DBD-5B7D64963199}"/>
    <cellStyle name="Normal 3 2 2 2 6" xfId="1918" xr:uid="{00000000-0005-0000-0000-0000540B0000}"/>
    <cellStyle name="Normal 3 2 2 2 6 2" xfId="5661" xr:uid="{9BABADA9-473A-4A14-94CE-451D2E350584}"/>
    <cellStyle name="Normal 3 2 2 2 7" xfId="1217" xr:uid="{00000000-0005-0000-0000-0000550B0000}"/>
    <cellStyle name="Normal 3 2 2 2 7 2" xfId="4968" xr:uid="{64993725-233D-4BD2-9B5F-2BC3DAF56CB7}"/>
    <cellStyle name="Normal 3 2 2 2 8" xfId="3578" xr:uid="{00000000-0005-0000-0000-0000560B0000}"/>
    <cellStyle name="Normal 3 2 2 2 8 2" xfId="7276" xr:uid="{8946BBB5-2402-4BFD-B95D-69E24598ADBF}"/>
    <cellStyle name="Normal 3 2 2 2 9" xfId="4275" xr:uid="{24F162A6-BB70-4956-AD03-C485A115EBED}"/>
    <cellStyle name="Normal 3 2 3" xfId="396" xr:uid="{00000000-0005-0000-0000-0000570B0000}"/>
    <cellStyle name="Normal 3 2 3 2" xfId="715" xr:uid="{00000000-0005-0000-0000-0000580B0000}"/>
    <cellStyle name="Normal 3 2 3 2 2" xfId="2606" xr:uid="{00000000-0005-0000-0000-0000590B0000}"/>
    <cellStyle name="Normal 3 2 3 2 2 2" xfId="6344" xr:uid="{2E407410-5690-4145-92CA-D38D02E5970E}"/>
    <cellStyle name="Normal 3 2 3 2 3" xfId="3069" xr:uid="{00000000-0005-0000-0000-00005A0B0000}"/>
    <cellStyle name="Normal 3 2 3 2 3 2" xfId="6802" xr:uid="{EAEAD6D3-886D-429E-946A-ECB622B1B4BE}"/>
    <cellStyle name="Normal 3 2 3 2 4" xfId="2150" xr:uid="{00000000-0005-0000-0000-00005B0B0000}"/>
    <cellStyle name="Normal 3 2 3 2 4 2" xfId="5890" xr:uid="{275D87D5-AD43-4F76-8AEF-26963B73BDC4}"/>
    <cellStyle name="Normal 3 2 3 2 5" xfId="1453" xr:uid="{00000000-0005-0000-0000-00005C0B0000}"/>
    <cellStyle name="Normal 3 2 3 2 5 2" xfId="5201" xr:uid="{64ED1147-FFC9-4A70-899E-2EDB95E956C8}"/>
    <cellStyle name="Normal 3 2 3 2 6" xfId="3811" xr:uid="{00000000-0005-0000-0000-00005D0B0000}"/>
    <cellStyle name="Normal 3 2 3 2 6 2" xfId="7509" xr:uid="{5A04E478-6AC8-4752-AAF7-9283A4F8FA35}"/>
    <cellStyle name="Normal 3 2 3 2 7" xfId="4508" xr:uid="{7A73331E-E1E4-4963-8990-367BBDA2D62A}"/>
    <cellStyle name="Normal 3 2 3 3" xfId="966" xr:uid="{00000000-0005-0000-0000-00005E0B0000}"/>
    <cellStyle name="Normal 3 2 3 3 2" xfId="3310" xr:uid="{00000000-0005-0000-0000-00005F0B0000}"/>
    <cellStyle name="Normal 3 2 3 3 2 2" xfId="7033" xr:uid="{FD47557C-AAC7-420C-974D-A188C8602BBD}"/>
    <cellStyle name="Normal 3 2 3 3 3" xfId="2379" xr:uid="{00000000-0005-0000-0000-0000600B0000}"/>
    <cellStyle name="Normal 3 2 3 3 3 2" xfId="6117" xr:uid="{3D24FD38-2148-41F2-B972-30A9F98FB0A7}"/>
    <cellStyle name="Normal 3 2 3 3 4" xfId="1685" xr:uid="{00000000-0005-0000-0000-0000610B0000}"/>
    <cellStyle name="Normal 3 2 3 3 4 2" xfId="5432" xr:uid="{F4B12291-2391-4BE5-9E81-5544C58F9C18}"/>
    <cellStyle name="Normal 3 2 3 3 5" xfId="4042" xr:uid="{00000000-0005-0000-0000-0000620B0000}"/>
    <cellStyle name="Normal 3 2 3 3 5 2" xfId="7740" xr:uid="{123CDE90-29F6-4B6B-BD4A-EE0B8B34D137}"/>
    <cellStyle name="Normal 3 2 3 3 6" xfId="4739" xr:uid="{2191A801-65BD-465B-AA16-947C6A78C43C}"/>
    <cellStyle name="Normal 3 2 3 4" xfId="2834" xr:uid="{00000000-0005-0000-0000-0000630B0000}"/>
    <cellStyle name="Normal 3 2 3 4 2" xfId="6571" xr:uid="{1B20FE56-C175-4B71-B053-41B13E4FF7C6}"/>
    <cellStyle name="Normal 3 2 3 5" xfId="1920" xr:uid="{00000000-0005-0000-0000-0000640B0000}"/>
    <cellStyle name="Normal 3 2 3 5 2" xfId="5663" xr:uid="{D95B7DA2-F168-4755-9AD8-2F125AC7A0B9}"/>
    <cellStyle name="Normal 3 2 3 6" xfId="1219" xr:uid="{00000000-0005-0000-0000-0000650B0000}"/>
    <cellStyle name="Normal 3 2 3 6 2" xfId="4970" xr:uid="{18BA634F-BA72-4DAD-89D2-12356D53BA19}"/>
    <cellStyle name="Normal 3 2 3 7" xfId="3580" xr:uid="{00000000-0005-0000-0000-0000660B0000}"/>
    <cellStyle name="Normal 3 2 3 7 2" xfId="7278" xr:uid="{FC103BB5-DE6C-4655-A741-AF3D9518F011}"/>
    <cellStyle name="Normal 3 2 3 8" xfId="4277" xr:uid="{6FC8D0E6-E7D0-4CDB-8A69-D839F13FD729}"/>
    <cellStyle name="Normal 3 2 4" xfId="574" xr:uid="{00000000-0005-0000-0000-0000670B0000}"/>
    <cellStyle name="Normal 3 2 4 2" xfId="2465" xr:uid="{00000000-0005-0000-0000-0000680B0000}"/>
    <cellStyle name="Normal 3 2 4 2 2" xfId="6203" xr:uid="{801BF34F-8C4A-4C22-886C-ACDBF5D29C0B}"/>
    <cellStyle name="Normal 3 2 4 3" xfId="2928" xr:uid="{00000000-0005-0000-0000-0000690B0000}"/>
    <cellStyle name="Normal 3 2 4 3 2" xfId="6661" xr:uid="{C7DAA9E5-BE4C-4F8E-AA18-EB6CA165B729}"/>
    <cellStyle name="Normal 3 2 4 4" xfId="2009" xr:uid="{00000000-0005-0000-0000-00006A0B0000}"/>
    <cellStyle name="Normal 3 2 4 4 2" xfId="5749" xr:uid="{B2595164-FF77-4216-997F-E1C750947BAB}"/>
    <cellStyle name="Normal 3 2 4 5" xfId="1312" xr:uid="{00000000-0005-0000-0000-00006B0B0000}"/>
    <cellStyle name="Normal 3 2 4 5 2" xfId="5060" xr:uid="{3C34095C-A67C-41D4-AA5C-3CB6FCED75EC}"/>
    <cellStyle name="Normal 3 2 4 6" xfId="3670" xr:uid="{00000000-0005-0000-0000-00006C0B0000}"/>
    <cellStyle name="Normal 3 2 4 6 2" xfId="7368" xr:uid="{DB394655-CB64-475F-A237-C73045262111}"/>
    <cellStyle name="Normal 3 2 4 7" xfId="4367" xr:uid="{F168E0E5-F20A-4FE0-8F5F-F4E8CFDE857A}"/>
    <cellStyle name="Normal 3 2 5" xfId="816" xr:uid="{00000000-0005-0000-0000-00006D0B0000}"/>
    <cellStyle name="Normal 3 2 5 2" xfId="3161" xr:uid="{00000000-0005-0000-0000-00006E0B0000}"/>
    <cellStyle name="Normal 3 2 5 2 2" xfId="6892" xr:uid="{D23CFB54-F2BC-4B18-98CF-FECDDF32A45A}"/>
    <cellStyle name="Normal 3 2 5 3" xfId="2237" xr:uid="{00000000-0005-0000-0000-00006F0B0000}"/>
    <cellStyle name="Normal 3 2 5 3 2" xfId="5976" xr:uid="{CAF814BE-1D25-4A09-9491-262DDE024FF9}"/>
    <cellStyle name="Normal 3 2 5 4" xfId="1543" xr:uid="{00000000-0005-0000-0000-0000700B0000}"/>
    <cellStyle name="Normal 3 2 5 4 2" xfId="5291" xr:uid="{9FD33057-DD88-42FA-BB87-343DCAD06955}"/>
    <cellStyle name="Normal 3 2 5 5" xfId="3901" xr:uid="{00000000-0005-0000-0000-0000710B0000}"/>
    <cellStyle name="Normal 3 2 5 5 2" xfId="7599" xr:uid="{85C20704-33BE-4748-8AC9-4D074313DFE8}"/>
    <cellStyle name="Normal 3 2 5 6" xfId="4598" xr:uid="{CF8E2B12-F48D-4DE7-B5FE-2D8BF174EA51}"/>
    <cellStyle name="Normal 3 2 6" xfId="2692" xr:uid="{00000000-0005-0000-0000-0000720B0000}"/>
    <cellStyle name="Normal 3 2 6 2" xfId="6430" xr:uid="{4655AE8A-8C0B-4ECD-8A1E-F0CB33C408FA}"/>
    <cellStyle name="Normal 3 2 7" xfId="1778" xr:uid="{00000000-0005-0000-0000-0000730B0000}"/>
    <cellStyle name="Normal 3 2 7 2" xfId="5522" xr:uid="{5AE2028B-109A-4C2B-8137-18824615F224}"/>
    <cellStyle name="Normal 3 2 8" xfId="1077" xr:uid="{00000000-0005-0000-0000-0000740B0000}"/>
    <cellStyle name="Normal 3 2 8 2" xfId="4829" xr:uid="{4B1884DE-EC04-425C-BF37-1EB6DC018641}"/>
    <cellStyle name="Normal 3 2 9" xfId="3439" xr:uid="{00000000-0005-0000-0000-0000750B0000}"/>
    <cellStyle name="Normal 3 2 9 2" xfId="7137" xr:uid="{3FC5FB00-801C-43A6-B6CF-B94B5FC8BECD}"/>
    <cellStyle name="Normal 3 3" xfId="128" xr:uid="{00000000-0005-0000-0000-0000760B0000}"/>
    <cellStyle name="Normal 3 3 10" xfId="3440" xr:uid="{00000000-0005-0000-0000-0000770B0000}"/>
    <cellStyle name="Normal 3 3 10 2" xfId="7138" xr:uid="{21709F4E-4959-4B46-B96D-F54A7879F027}"/>
    <cellStyle name="Normal 3 3 11" xfId="4137" xr:uid="{498F2E08-960E-4B40-898A-0A6D73C89277}"/>
    <cellStyle name="Normal 3 3 2" xfId="397" xr:uid="{00000000-0005-0000-0000-0000780B0000}"/>
    <cellStyle name="Normal 3 3 2 2" xfId="398" xr:uid="{00000000-0005-0000-0000-0000790B0000}"/>
    <cellStyle name="Normal 3 3 2 2 2" xfId="717" xr:uid="{00000000-0005-0000-0000-00007A0B0000}"/>
    <cellStyle name="Normal 3 3 2 2 2 2" xfId="2608" xr:uid="{00000000-0005-0000-0000-00007B0B0000}"/>
    <cellStyle name="Normal 3 3 2 2 2 2 2" xfId="6346" xr:uid="{85B52AAA-F3C9-4DE7-88AD-E47DB197DDDB}"/>
    <cellStyle name="Normal 3 3 2 2 2 3" xfId="3071" xr:uid="{00000000-0005-0000-0000-00007C0B0000}"/>
    <cellStyle name="Normal 3 3 2 2 2 3 2" xfId="6804" xr:uid="{F1E62E07-49C5-4BC8-86E1-827CD1163556}"/>
    <cellStyle name="Normal 3 3 2 2 2 4" xfId="2152" xr:uid="{00000000-0005-0000-0000-00007D0B0000}"/>
    <cellStyle name="Normal 3 3 2 2 2 4 2" xfId="5892" xr:uid="{98988879-2C76-467B-85CE-1D49EBF199BF}"/>
    <cellStyle name="Normal 3 3 2 2 2 5" xfId="1455" xr:uid="{00000000-0005-0000-0000-00007E0B0000}"/>
    <cellStyle name="Normal 3 3 2 2 2 5 2" xfId="5203" xr:uid="{9DFD2B42-C9C3-4040-A8CE-F87A5C1E37E3}"/>
    <cellStyle name="Normal 3 3 2 2 2 6" xfId="3813" xr:uid="{00000000-0005-0000-0000-00007F0B0000}"/>
    <cellStyle name="Normal 3 3 2 2 2 6 2" xfId="7511" xr:uid="{9D8DD978-C337-436E-A4E0-5A37AB4DA9A5}"/>
    <cellStyle name="Normal 3 3 2 2 2 7" xfId="4510" xr:uid="{B87E9E82-2890-4E17-B6CA-699A70594AD1}"/>
    <cellStyle name="Normal 3 3 2 2 3" xfId="968" xr:uid="{00000000-0005-0000-0000-0000800B0000}"/>
    <cellStyle name="Normal 3 3 2 2 3 2" xfId="3312" xr:uid="{00000000-0005-0000-0000-0000810B0000}"/>
    <cellStyle name="Normal 3 3 2 2 3 2 2" xfId="7035" xr:uid="{D6D6BE48-9D6F-4752-9037-FE0FD885FA48}"/>
    <cellStyle name="Normal 3 3 2 2 3 3" xfId="2381" xr:uid="{00000000-0005-0000-0000-0000820B0000}"/>
    <cellStyle name="Normal 3 3 2 2 3 3 2" xfId="6119" xr:uid="{DA9CA1F7-0076-4A0B-A21F-3C69E95EBC0E}"/>
    <cellStyle name="Normal 3 3 2 2 3 4" xfId="1687" xr:uid="{00000000-0005-0000-0000-0000830B0000}"/>
    <cellStyle name="Normal 3 3 2 2 3 4 2" xfId="5434" xr:uid="{23B01BA5-609E-4CD4-BE94-931EC59A40E2}"/>
    <cellStyle name="Normal 3 3 2 2 3 5" xfId="4044" xr:uid="{00000000-0005-0000-0000-0000840B0000}"/>
    <cellStyle name="Normal 3 3 2 2 3 5 2" xfId="7742" xr:uid="{1D87A6B2-F568-4A03-8CF9-EBBE4AF54EBA}"/>
    <cellStyle name="Normal 3 3 2 2 3 6" xfId="4741" xr:uid="{9C318FCE-1051-4F1E-A7B3-408C74E4ABC0}"/>
    <cellStyle name="Normal 3 3 2 2 4" xfId="2836" xr:uid="{00000000-0005-0000-0000-0000850B0000}"/>
    <cellStyle name="Normal 3 3 2 2 4 2" xfId="6573" xr:uid="{30106D39-70C7-4479-9310-D50C16E1FF3A}"/>
    <cellStyle name="Normal 3 3 2 2 5" xfId="1922" xr:uid="{00000000-0005-0000-0000-0000860B0000}"/>
    <cellStyle name="Normal 3 3 2 2 5 2" xfId="5665" xr:uid="{13E0E5B7-5F57-49E3-AC7C-3D3AFA02E640}"/>
    <cellStyle name="Normal 3 3 2 2 6" xfId="1221" xr:uid="{00000000-0005-0000-0000-0000870B0000}"/>
    <cellStyle name="Normal 3 3 2 2 6 2" xfId="4972" xr:uid="{F5123A36-E9AF-4C08-A85C-148A261B367C}"/>
    <cellStyle name="Normal 3 3 2 2 7" xfId="3582" xr:uid="{00000000-0005-0000-0000-0000880B0000}"/>
    <cellStyle name="Normal 3 3 2 2 7 2" xfId="7280" xr:uid="{E434BCF6-1454-436D-906F-7F12E18E8459}"/>
    <cellStyle name="Normal 3 3 2 2 8" xfId="4279" xr:uid="{9716FDBC-AAB5-4D2C-9872-34194D5B1DEA}"/>
    <cellStyle name="Normal 3 3 2 3" xfId="716" xr:uid="{00000000-0005-0000-0000-0000890B0000}"/>
    <cellStyle name="Normal 3 3 2 3 2" xfId="2607" xr:uid="{00000000-0005-0000-0000-00008A0B0000}"/>
    <cellStyle name="Normal 3 3 2 3 2 2" xfId="6345" xr:uid="{1268A953-CEE3-491B-8769-FF79B344260C}"/>
    <cellStyle name="Normal 3 3 2 3 3" xfId="3070" xr:uid="{00000000-0005-0000-0000-00008B0B0000}"/>
    <cellStyle name="Normal 3 3 2 3 3 2" xfId="6803" xr:uid="{5611D6C6-D60B-47AB-A6DA-949D4A6A04E8}"/>
    <cellStyle name="Normal 3 3 2 3 4" xfId="2151" xr:uid="{00000000-0005-0000-0000-00008C0B0000}"/>
    <cellStyle name="Normal 3 3 2 3 4 2" xfId="5891" xr:uid="{A21D1D17-B1E0-43D3-B429-DCDECD02110E}"/>
    <cellStyle name="Normal 3 3 2 3 5" xfId="1454" xr:uid="{00000000-0005-0000-0000-00008D0B0000}"/>
    <cellStyle name="Normal 3 3 2 3 5 2" xfId="5202" xr:uid="{79D64791-766A-4B16-846F-58776C754163}"/>
    <cellStyle name="Normal 3 3 2 3 6" xfId="3812" xr:uid="{00000000-0005-0000-0000-00008E0B0000}"/>
    <cellStyle name="Normal 3 3 2 3 6 2" xfId="7510" xr:uid="{9A23902B-569D-44A8-915A-D4D2A27DAF1F}"/>
    <cellStyle name="Normal 3 3 2 3 7" xfId="4509" xr:uid="{7D3C6D05-B508-4DB1-B838-E70C205CDFCA}"/>
    <cellStyle name="Normal 3 3 2 4" xfId="967" xr:uid="{00000000-0005-0000-0000-00008F0B0000}"/>
    <cellStyle name="Normal 3 3 2 4 2" xfId="3311" xr:uid="{00000000-0005-0000-0000-0000900B0000}"/>
    <cellStyle name="Normal 3 3 2 4 2 2" xfId="7034" xr:uid="{C31861D3-FD4D-41DD-A9A8-3C57FE3E8BF4}"/>
    <cellStyle name="Normal 3 3 2 4 3" xfId="2380" xr:uid="{00000000-0005-0000-0000-0000910B0000}"/>
    <cellStyle name="Normal 3 3 2 4 3 2" xfId="6118" xr:uid="{FBC80085-91A2-45A9-A5CB-E6CD2C20E486}"/>
    <cellStyle name="Normal 3 3 2 4 4" xfId="1686" xr:uid="{00000000-0005-0000-0000-0000920B0000}"/>
    <cellStyle name="Normal 3 3 2 4 4 2" xfId="5433" xr:uid="{63CEEBE4-56AE-4CD5-8BED-FBF23DCA1EDC}"/>
    <cellStyle name="Normal 3 3 2 4 5" xfId="4043" xr:uid="{00000000-0005-0000-0000-0000930B0000}"/>
    <cellStyle name="Normal 3 3 2 4 5 2" xfId="7741" xr:uid="{958AA5F8-5734-40BB-B8EE-477CF4E99EA5}"/>
    <cellStyle name="Normal 3 3 2 4 6" xfId="4740" xr:uid="{4C498353-AA77-4293-8879-3F9EEE258E9C}"/>
    <cellStyle name="Normal 3 3 2 5" xfId="2835" xr:uid="{00000000-0005-0000-0000-0000940B0000}"/>
    <cellStyle name="Normal 3 3 2 5 2" xfId="6572" xr:uid="{C7B28992-6705-4C9A-9698-2AA292CE3BBE}"/>
    <cellStyle name="Normal 3 3 2 6" xfId="1921" xr:uid="{00000000-0005-0000-0000-0000950B0000}"/>
    <cellStyle name="Normal 3 3 2 6 2" xfId="5664" xr:uid="{A2D4B83E-71EA-4F7E-911D-18ED257A5624}"/>
    <cellStyle name="Normal 3 3 2 7" xfId="1220" xr:uid="{00000000-0005-0000-0000-0000960B0000}"/>
    <cellStyle name="Normal 3 3 2 7 2" xfId="4971" xr:uid="{7E092ADD-D8F9-4661-8452-70320FC44708}"/>
    <cellStyle name="Normal 3 3 2 8" xfId="3581" xr:uid="{00000000-0005-0000-0000-0000970B0000}"/>
    <cellStyle name="Normal 3 3 2 8 2" xfId="7279" xr:uid="{74D20016-47B0-44FC-9583-DB4C77A03583}"/>
    <cellStyle name="Normal 3 3 2 9" xfId="4278" xr:uid="{08938968-F0CB-459C-A6DB-0B3D39E49437}"/>
    <cellStyle name="Normal 3 3 3" xfId="399" xr:uid="{00000000-0005-0000-0000-0000980B0000}"/>
    <cellStyle name="Normal 3 3 3 2" xfId="718" xr:uid="{00000000-0005-0000-0000-0000990B0000}"/>
    <cellStyle name="Normal 3 3 3 2 2" xfId="2609" xr:uid="{00000000-0005-0000-0000-00009A0B0000}"/>
    <cellStyle name="Normal 3 3 3 2 2 2" xfId="6347" xr:uid="{F51FD251-C7A5-44B9-AC4B-90ADCB102363}"/>
    <cellStyle name="Normal 3 3 3 2 3" xfId="3072" xr:uid="{00000000-0005-0000-0000-00009B0B0000}"/>
    <cellStyle name="Normal 3 3 3 2 3 2" xfId="6805" xr:uid="{D96CAC89-C2B5-4E8C-B6FC-ADFCBBB3C2CA}"/>
    <cellStyle name="Normal 3 3 3 2 4" xfId="2153" xr:uid="{00000000-0005-0000-0000-00009C0B0000}"/>
    <cellStyle name="Normal 3 3 3 2 4 2" xfId="5893" xr:uid="{196F6B63-4DA8-4609-AC27-F8B9A8266ED9}"/>
    <cellStyle name="Normal 3 3 3 2 5" xfId="1456" xr:uid="{00000000-0005-0000-0000-00009D0B0000}"/>
    <cellStyle name="Normal 3 3 3 2 5 2" xfId="5204" xr:uid="{3EDC04A0-0929-4A8E-8310-AE72032E4BEC}"/>
    <cellStyle name="Normal 3 3 3 2 6" xfId="3814" xr:uid="{00000000-0005-0000-0000-00009E0B0000}"/>
    <cellStyle name="Normal 3 3 3 2 6 2" xfId="7512" xr:uid="{F51B8FFE-DC15-41BD-8435-AFA4FF1C0DFF}"/>
    <cellStyle name="Normal 3 3 3 2 7" xfId="4511" xr:uid="{5D459B80-74B2-4858-B379-5AC6630CB4C1}"/>
    <cellStyle name="Normal 3 3 3 3" xfId="969" xr:uid="{00000000-0005-0000-0000-00009F0B0000}"/>
    <cellStyle name="Normal 3 3 3 3 2" xfId="3313" xr:uid="{00000000-0005-0000-0000-0000A00B0000}"/>
    <cellStyle name="Normal 3 3 3 3 2 2" xfId="7036" xr:uid="{67FE92EF-EA35-413F-AA5B-AE7585128AD5}"/>
    <cellStyle name="Normal 3 3 3 3 3" xfId="2382" xr:uid="{00000000-0005-0000-0000-0000A10B0000}"/>
    <cellStyle name="Normal 3 3 3 3 3 2" xfId="6120" xr:uid="{C43DE5C2-310B-41D1-B5BE-493D657F92CF}"/>
    <cellStyle name="Normal 3 3 3 3 4" xfId="1688" xr:uid="{00000000-0005-0000-0000-0000A20B0000}"/>
    <cellStyle name="Normal 3 3 3 3 4 2" xfId="5435" xr:uid="{43E0B3AC-A9F0-49D1-A4BA-A77C97F7F6BB}"/>
    <cellStyle name="Normal 3 3 3 3 5" xfId="4045" xr:uid="{00000000-0005-0000-0000-0000A30B0000}"/>
    <cellStyle name="Normal 3 3 3 3 5 2" xfId="7743" xr:uid="{248E0031-EEFE-4EAE-B980-EE929974B6A5}"/>
    <cellStyle name="Normal 3 3 3 3 6" xfId="4742" xr:uid="{4BF915AC-A7EB-4D42-BEE5-5F289F78AE67}"/>
    <cellStyle name="Normal 3 3 3 4" xfId="2837" xr:uid="{00000000-0005-0000-0000-0000A40B0000}"/>
    <cellStyle name="Normal 3 3 3 4 2" xfId="6574" xr:uid="{337B30B6-BA64-4FBC-80A4-5A320DC58726}"/>
    <cellStyle name="Normal 3 3 3 5" xfId="1923" xr:uid="{00000000-0005-0000-0000-0000A50B0000}"/>
    <cellStyle name="Normal 3 3 3 5 2" xfId="5666" xr:uid="{8C627C09-E848-4BD2-9191-49FEC7CC44F1}"/>
    <cellStyle name="Normal 3 3 3 6" xfId="1222" xr:uid="{00000000-0005-0000-0000-0000A60B0000}"/>
    <cellStyle name="Normal 3 3 3 6 2" xfId="4973" xr:uid="{C5F5BF6F-E1FE-418A-84E2-0F916710396C}"/>
    <cellStyle name="Normal 3 3 3 7" xfId="3583" xr:uid="{00000000-0005-0000-0000-0000A70B0000}"/>
    <cellStyle name="Normal 3 3 3 7 2" xfId="7281" xr:uid="{ABADD6A3-2055-4117-A788-F3EAC953847B}"/>
    <cellStyle name="Normal 3 3 3 8" xfId="4280" xr:uid="{D16C7A76-700C-477A-AA98-82BD5F348F01}"/>
    <cellStyle name="Normal 3 3 4" xfId="575" xr:uid="{00000000-0005-0000-0000-0000A80B0000}"/>
    <cellStyle name="Normal 3 3 4 2" xfId="2466" xr:uid="{00000000-0005-0000-0000-0000A90B0000}"/>
    <cellStyle name="Normal 3 3 4 2 2" xfId="6204" xr:uid="{EB7EABD5-B9CB-4876-B006-18DF8D435A8B}"/>
    <cellStyle name="Normal 3 3 4 3" xfId="2929" xr:uid="{00000000-0005-0000-0000-0000AA0B0000}"/>
    <cellStyle name="Normal 3 3 4 3 2" xfId="6662" xr:uid="{169B93C8-64A4-471F-98F0-FD2C1F56B3B4}"/>
    <cellStyle name="Normal 3 3 4 4" xfId="2010" xr:uid="{00000000-0005-0000-0000-0000AB0B0000}"/>
    <cellStyle name="Normal 3 3 4 4 2" xfId="5750" xr:uid="{8B546FED-4DFE-42D9-8E4D-395D0DC3817D}"/>
    <cellStyle name="Normal 3 3 4 5" xfId="1313" xr:uid="{00000000-0005-0000-0000-0000AC0B0000}"/>
    <cellStyle name="Normal 3 3 4 5 2" xfId="5061" xr:uid="{40CE0EAE-4807-4749-B4E9-013A838B644B}"/>
    <cellStyle name="Normal 3 3 4 6" xfId="3671" xr:uid="{00000000-0005-0000-0000-0000AD0B0000}"/>
    <cellStyle name="Normal 3 3 4 6 2" xfId="7369" xr:uid="{EA612873-3883-45B1-AFA5-2697E0D57FA9}"/>
    <cellStyle name="Normal 3 3 4 7" xfId="4368" xr:uid="{4AFE5B7E-582B-4BFC-A7BE-1B007397B27A}"/>
    <cellStyle name="Normal 3 3 5" xfId="817" xr:uid="{00000000-0005-0000-0000-0000AE0B0000}"/>
    <cellStyle name="Normal 3 3 5 2" xfId="3162" xr:uid="{00000000-0005-0000-0000-0000AF0B0000}"/>
    <cellStyle name="Normal 3 3 5 2 2" xfId="6893" xr:uid="{93906829-CF9E-4678-AB93-0DA42B62DAC9}"/>
    <cellStyle name="Normal 3 3 5 3" xfId="2238" xr:uid="{00000000-0005-0000-0000-0000B00B0000}"/>
    <cellStyle name="Normal 3 3 5 3 2" xfId="5977" xr:uid="{8EDEA0DE-1A20-42A2-8BA3-9BE8719B5D4F}"/>
    <cellStyle name="Normal 3 3 5 4" xfId="1544" xr:uid="{00000000-0005-0000-0000-0000B10B0000}"/>
    <cellStyle name="Normal 3 3 5 4 2" xfId="5292" xr:uid="{61FF3FB3-20BD-43FF-98D5-E3A7516F0268}"/>
    <cellStyle name="Normal 3 3 5 5" xfId="3902" xr:uid="{00000000-0005-0000-0000-0000B20B0000}"/>
    <cellStyle name="Normal 3 3 5 5 2" xfId="7600" xr:uid="{2D9F4644-89D9-4A41-8C9B-E7354C5E09D2}"/>
    <cellStyle name="Normal 3 3 5 6" xfId="4599" xr:uid="{50CBF50A-6E53-46EC-89E2-6BF488B46BD9}"/>
    <cellStyle name="Normal 3 3 6" xfId="2693" xr:uid="{00000000-0005-0000-0000-0000B30B0000}"/>
    <cellStyle name="Normal 3 3 6 2" xfId="6431" xr:uid="{104347CC-EED1-4B4B-B5AB-663DA83430E0}"/>
    <cellStyle name="Normal 3 3 7" xfId="1779" xr:uid="{00000000-0005-0000-0000-0000B40B0000}"/>
    <cellStyle name="Normal 3 3 7 2" xfId="5523" xr:uid="{AB414F60-0645-4EAC-8AD0-0F5382B2A327}"/>
    <cellStyle name="Normal 3 3 8" xfId="1078" xr:uid="{00000000-0005-0000-0000-0000B50B0000}"/>
    <cellStyle name="Normal 3 3 8 2" xfId="4830" xr:uid="{61E35B9E-96FB-4B31-8EEA-D64032AB3DBD}"/>
    <cellStyle name="Normal 3 3 9" xfId="3393" xr:uid="{00000000-0005-0000-0000-0000B60B0000}"/>
    <cellStyle name="Normal 3 4" xfId="400" xr:uid="{00000000-0005-0000-0000-0000B70B0000}"/>
    <cellStyle name="Normal 3 5" xfId="401" xr:uid="{00000000-0005-0000-0000-0000B80B0000}"/>
    <cellStyle name="Normal 3 6" xfId="402" xr:uid="{00000000-0005-0000-0000-0000B90B0000}"/>
    <cellStyle name="Normal 3 6 2" xfId="719" xr:uid="{00000000-0005-0000-0000-0000BA0B0000}"/>
    <cellStyle name="Normal 3 6 2 2" xfId="2610" xr:uid="{00000000-0005-0000-0000-0000BB0B0000}"/>
    <cellStyle name="Normal 3 6 2 2 2" xfId="6348" xr:uid="{98A1F13E-A7FE-48C7-AD83-D4141511F1DE}"/>
    <cellStyle name="Normal 3 6 2 3" xfId="3073" xr:uid="{00000000-0005-0000-0000-0000BC0B0000}"/>
    <cellStyle name="Normal 3 6 2 3 2" xfId="6806" xr:uid="{8894D61B-9237-45EF-AE58-882180E8C432}"/>
    <cellStyle name="Normal 3 6 2 4" xfId="2154" xr:uid="{00000000-0005-0000-0000-0000BD0B0000}"/>
    <cellStyle name="Normal 3 6 2 4 2" xfId="5894" xr:uid="{75892E3C-D603-4FD0-8933-662F31CC24B7}"/>
    <cellStyle name="Normal 3 6 2 5" xfId="1457" xr:uid="{00000000-0005-0000-0000-0000BE0B0000}"/>
    <cellStyle name="Normal 3 6 2 5 2" xfId="5205" xr:uid="{244ACC57-7591-47EE-A7D2-7A60E0AA1483}"/>
    <cellStyle name="Normal 3 6 2 6" xfId="3815" xr:uid="{00000000-0005-0000-0000-0000BF0B0000}"/>
    <cellStyle name="Normal 3 6 2 6 2" xfId="7513" xr:uid="{067F23F5-77A2-4F6D-84F5-1E61F0FC3943}"/>
    <cellStyle name="Normal 3 6 2 7" xfId="4512" xr:uid="{36929EF7-1CD9-41A9-B6AE-86DE1299A1E1}"/>
    <cellStyle name="Normal 3 6 3" xfId="970" xr:uid="{00000000-0005-0000-0000-0000C00B0000}"/>
    <cellStyle name="Normal 3 6 3 2" xfId="3314" xr:uid="{00000000-0005-0000-0000-0000C10B0000}"/>
    <cellStyle name="Normal 3 6 3 2 2" xfId="7037" xr:uid="{06179352-EAD6-4B08-99F6-109402FCB7A0}"/>
    <cellStyle name="Normal 3 6 3 3" xfId="2383" xr:uid="{00000000-0005-0000-0000-0000C20B0000}"/>
    <cellStyle name="Normal 3 6 3 3 2" xfId="6121" xr:uid="{971799DA-422E-4EE3-9D90-1169BE3DF5FE}"/>
    <cellStyle name="Normal 3 6 3 4" xfId="1689" xr:uid="{00000000-0005-0000-0000-0000C30B0000}"/>
    <cellStyle name="Normal 3 6 3 4 2" xfId="5436" xr:uid="{69535F56-139F-4EC0-9914-9F37BEEFD8B2}"/>
    <cellStyle name="Normal 3 6 3 5" xfId="4046" xr:uid="{00000000-0005-0000-0000-0000C40B0000}"/>
    <cellStyle name="Normal 3 6 3 5 2" xfId="7744" xr:uid="{2976A4A1-F748-4A8C-B555-198B643088C6}"/>
    <cellStyle name="Normal 3 6 3 6" xfId="4743" xr:uid="{F8D0965D-A5D3-4711-B62D-A8531AF58121}"/>
    <cellStyle name="Normal 3 6 4" xfId="2838" xr:uid="{00000000-0005-0000-0000-0000C50B0000}"/>
    <cellStyle name="Normal 3 6 4 2" xfId="6575" xr:uid="{D9F2BD92-2CC8-4B2A-BD74-7DB80AA589BA}"/>
    <cellStyle name="Normal 3 6 5" xfId="1924" xr:uid="{00000000-0005-0000-0000-0000C60B0000}"/>
    <cellStyle name="Normal 3 6 5 2" xfId="5667" xr:uid="{83DEE10B-A713-4E76-AA33-9F4E845A3F4E}"/>
    <cellStyle name="Normal 3 6 6" xfId="1223" xr:uid="{00000000-0005-0000-0000-0000C70B0000}"/>
    <cellStyle name="Normal 3 6 6 2" xfId="4974" xr:uid="{CE3808CE-02AE-4F4B-9F37-783E0574EB81}"/>
    <cellStyle name="Normal 3 6 7" xfId="3584" xr:uid="{00000000-0005-0000-0000-0000C80B0000}"/>
    <cellStyle name="Normal 3 6 7 2" xfId="7282" xr:uid="{D8A6C8E8-1218-4C9D-BB25-38242F616AA9}"/>
    <cellStyle name="Normal 3 6 8" xfId="4281" xr:uid="{7F474BBB-E83E-46D6-93DE-3E2840885559}"/>
    <cellStyle name="Normal 3 7" xfId="573" xr:uid="{00000000-0005-0000-0000-0000C90B0000}"/>
    <cellStyle name="Normal 3 7 2" xfId="2464" xr:uid="{00000000-0005-0000-0000-0000CA0B0000}"/>
    <cellStyle name="Normal 3 7 2 2" xfId="6202" xr:uid="{17F0E5E9-4DB2-4DED-961D-0E247BE8EB77}"/>
    <cellStyle name="Normal 3 7 3" xfId="2927" xr:uid="{00000000-0005-0000-0000-0000CB0B0000}"/>
    <cellStyle name="Normal 3 7 3 2" xfId="6660" xr:uid="{3A8D2FD8-2D04-48D3-88AB-F6BA85F37141}"/>
    <cellStyle name="Normal 3 7 4" xfId="2008" xr:uid="{00000000-0005-0000-0000-0000CC0B0000}"/>
    <cellStyle name="Normal 3 7 4 2" xfId="5748" xr:uid="{DBD68847-A95F-4C08-9736-6C27DE951520}"/>
    <cellStyle name="Normal 3 7 5" xfId="1311" xr:uid="{00000000-0005-0000-0000-0000CD0B0000}"/>
    <cellStyle name="Normal 3 7 5 2" xfId="5059" xr:uid="{BB03C7BE-8B14-45EE-B563-06A4EAE81FA4}"/>
    <cellStyle name="Normal 3 7 6" xfId="3669" xr:uid="{00000000-0005-0000-0000-0000CE0B0000}"/>
    <cellStyle name="Normal 3 7 6 2" xfId="7367" xr:uid="{F843E2AA-1625-49D1-86FE-0E9D00EBF546}"/>
    <cellStyle name="Normal 3 7 7" xfId="4366" xr:uid="{D781C907-7023-407F-A577-474B283DA0BD}"/>
    <cellStyle name="Normal 3 8" xfId="815" xr:uid="{00000000-0005-0000-0000-0000CF0B0000}"/>
    <cellStyle name="Normal 3 8 2" xfId="3160" xr:uid="{00000000-0005-0000-0000-0000D00B0000}"/>
    <cellStyle name="Normal 3 8 2 2" xfId="6891" xr:uid="{C822ED77-D4FF-4189-9F3F-712DA92A4877}"/>
    <cellStyle name="Normal 3 8 3" xfId="2236" xr:uid="{00000000-0005-0000-0000-0000D10B0000}"/>
    <cellStyle name="Normal 3 8 3 2" xfId="5975" xr:uid="{F6A77809-B2C1-4FC4-8BD8-C0A57E1E5BED}"/>
    <cellStyle name="Normal 3 8 4" xfId="1542" xr:uid="{00000000-0005-0000-0000-0000D20B0000}"/>
    <cellStyle name="Normal 3 8 4 2" xfId="5290" xr:uid="{FA5419FF-D529-4AB9-BB71-F9744D0BC159}"/>
    <cellStyle name="Normal 3 8 5" xfId="3900" xr:uid="{00000000-0005-0000-0000-0000D30B0000}"/>
    <cellStyle name="Normal 3 8 5 2" xfId="7598" xr:uid="{726A177B-25C2-4716-8FA6-F4E8EBAF8FBA}"/>
    <cellStyle name="Normal 3 8 6" xfId="4597" xr:uid="{EAD99127-C674-4B87-A5ED-A4C1502370E2}"/>
    <cellStyle name="Normal 3 9" xfId="2691" xr:uid="{00000000-0005-0000-0000-0000D40B0000}"/>
    <cellStyle name="Normal 3 9 2" xfId="6429" xr:uid="{97BB34C5-2403-401A-A584-382E12B25353}"/>
    <cellStyle name="Normal 30" xfId="403" xr:uid="{00000000-0005-0000-0000-0000D50B0000}"/>
    <cellStyle name="Normal 31" xfId="404" xr:uid="{00000000-0005-0000-0000-0000D60B0000}"/>
    <cellStyle name="Normal 32" xfId="405" xr:uid="{00000000-0005-0000-0000-0000D70B0000}"/>
    <cellStyle name="Normal 32 2" xfId="406" xr:uid="{00000000-0005-0000-0000-0000D80B0000}"/>
    <cellStyle name="Normal 32 2 2" xfId="721" xr:uid="{00000000-0005-0000-0000-0000D90B0000}"/>
    <cellStyle name="Normal 32 2 2 2" xfId="2612" xr:uid="{00000000-0005-0000-0000-0000DA0B0000}"/>
    <cellStyle name="Normal 32 2 2 2 2" xfId="6350" xr:uid="{A71AC158-2B6E-4DD0-BBE0-C3A76B2479CA}"/>
    <cellStyle name="Normal 32 2 2 3" xfId="3075" xr:uid="{00000000-0005-0000-0000-0000DB0B0000}"/>
    <cellStyle name="Normal 32 2 2 3 2" xfId="6808" xr:uid="{143FF729-7833-4970-8EF2-A50F0CD0EBE6}"/>
    <cellStyle name="Normal 32 2 2 4" xfId="2156" xr:uid="{00000000-0005-0000-0000-0000DC0B0000}"/>
    <cellStyle name="Normal 32 2 2 4 2" xfId="5896" xr:uid="{716D3012-BD1D-4822-B639-5432A3D7B405}"/>
    <cellStyle name="Normal 32 2 2 5" xfId="1459" xr:uid="{00000000-0005-0000-0000-0000DD0B0000}"/>
    <cellStyle name="Normal 32 2 2 5 2" xfId="5207" xr:uid="{3F454ED8-5522-48F4-8398-01CE39052578}"/>
    <cellStyle name="Normal 32 2 2 6" xfId="3817" xr:uid="{00000000-0005-0000-0000-0000DE0B0000}"/>
    <cellStyle name="Normal 32 2 2 6 2" xfId="7515" xr:uid="{2FFA537D-C8CC-452B-8406-14EAC1F7F47F}"/>
    <cellStyle name="Normal 32 2 2 7" xfId="4514" xr:uid="{83F781C2-E9E2-428C-A950-2ABDEA73B468}"/>
    <cellStyle name="Normal 32 2 3" xfId="972" xr:uid="{00000000-0005-0000-0000-0000DF0B0000}"/>
    <cellStyle name="Normal 32 2 3 2" xfId="3316" xr:uid="{00000000-0005-0000-0000-0000E00B0000}"/>
    <cellStyle name="Normal 32 2 3 2 2" xfId="7039" xr:uid="{7735FA0E-E578-4A86-B928-8AC0D375C82C}"/>
    <cellStyle name="Normal 32 2 3 3" xfId="2385" xr:uid="{00000000-0005-0000-0000-0000E10B0000}"/>
    <cellStyle name="Normal 32 2 3 3 2" xfId="6123" xr:uid="{8217748E-32DE-4DC2-841A-1B67EABAA258}"/>
    <cellStyle name="Normal 32 2 3 4" xfId="1691" xr:uid="{00000000-0005-0000-0000-0000E20B0000}"/>
    <cellStyle name="Normal 32 2 3 4 2" xfId="5438" xr:uid="{9CA59FD5-98D6-4828-B493-E0AF33B4EEE4}"/>
    <cellStyle name="Normal 32 2 3 5" xfId="4048" xr:uid="{00000000-0005-0000-0000-0000E30B0000}"/>
    <cellStyle name="Normal 32 2 3 5 2" xfId="7746" xr:uid="{6EB0F3BE-8644-4F9A-A0A6-EA63C291F9C0}"/>
    <cellStyle name="Normal 32 2 3 6" xfId="4745" xr:uid="{B59DBB7D-3CD4-4A5D-B1A1-85306FC49DCA}"/>
    <cellStyle name="Normal 32 2 4" xfId="2840" xr:uid="{00000000-0005-0000-0000-0000E40B0000}"/>
    <cellStyle name="Normal 32 2 4 2" xfId="6577" xr:uid="{5AF24240-C236-4771-BF8D-83ACD4C30D90}"/>
    <cellStyle name="Normal 32 2 5" xfId="1926" xr:uid="{00000000-0005-0000-0000-0000E50B0000}"/>
    <cellStyle name="Normal 32 2 5 2" xfId="5669" xr:uid="{8676B8B6-0809-47E0-8B9F-912794EFD209}"/>
    <cellStyle name="Normal 32 2 6" xfId="1225" xr:uid="{00000000-0005-0000-0000-0000E60B0000}"/>
    <cellStyle name="Normal 32 2 6 2" xfId="4976" xr:uid="{4DD91CDB-CCB7-46EE-8D61-0E92C595F2D1}"/>
    <cellStyle name="Normal 32 2 7" xfId="3586" xr:uid="{00000000-0005-0000-0000-0000E70B0000}"/>
    <cellStyle name="Normal 32 2 7 2" xfId="7284" xr:uid="{5EA97E13-3108-4DD3-B151-AF5305A73670}"/>
    <cellStyle name="Normal 32 2 8" xfId="4283" xr:uid="{C8176008-2F97-414B-BED6-D664250394DB}"/>
    <cellStyle name="Normal 32 3" xfId="720" xr:uid="{00000000-0005-0000-0000-0000E80B0000}"/>
    <cellStyle name="Normal 32 3 2" xfId="2611" xr:uid="{00000000-0005-0000-0000-0000E90B0000}"/>
    <cellStyle name="Normal 32 3 2 2" xfId="6349" xr:uid="{78262142-C710-45FB-B811-5390191049F5}"/>
    <cellStyle name="Normal 32 3 3" xfId="3074" xr:uid="{00000000-0005-0000-0000-0000EA0B0000}"/>
    <cellStyle name="Normal 32 3 3 2" xfId="6807" xr:uid="{21E1243C-E24A-4C11-A355-DFB49499FA62}"/>
    <cellStyle name="Normal 32 3 4" xfId="2155" xr:uid="{00000000-0005-0000-0000-0000EB0B0000}"/>
    <cellStyle name="Normal 32 3 4 2" xfId="5895" xr:uid="{B891E0AB-0083-4BED-9CED-D46DBEF4AF62}"/>
    <cellStyle name="Normal 32 3 5" xfId="1458" xr:uid="{00000000-0005-0000-0000-0000EC0B0000}"/>
    <cellStyle name="Normal 32 3 5 2" xfId="5206" xr:uid="{7422D397-2CB0-4B39-9420-CF20140A23F2}"/>
    <cellStyle name="Normal 32 3 6" xfId="3816" xr:uid="{00000000-0005-0000-0000-0000ED0B0000}"/>
    <cellStyle name="Normal 32 3 6 2" xfId="7514" xr:uid="{0290639C-649E-4C8A-A2FB-788601700B2E}"/>
    <cellStyle name="Normal 32 3 7" xfId="4513" xr:uid="{943D3F5D-2660-4947-9E16-DD9DC0893408}"/>
    <cellStyle name="Normal 32 4" xfId="971" xr:uid="{00000000-0005-0000-0000-0000EE0B0000}"/>
    <cellStyle name="Normal 32 4 2" xfId="3315" xr:uid="{00000000-0005-0000-0000-0000EF0B0000}"/>
    <cellStyle name="Normal 32 4 2 2" xfId="7038" xr:uid="{EE4AC56D-A3BC-4F31-A169-7210941D86D2}"/>
    <cellStyle name="Normal 32 4 3" xfId="2384" xr:uid="{00000000-0005-0000-0000-0000F00B0000}"/>
    <cellStyle name="Normal 32 4 3 2" xfId="6122" xr:uid="{4B4C5CF7-3733-427E-94A1-9C4A7D2E29D7}"/>
    <cellStyle name="Normal 32 4 4" xfId="1690" xr:uid="{00000000-0005-0000-0000-0000F10B0000}"/>
    <cellStyle name="Normal 32 4 4 2" xfId="5437" xr:uid="{8F454C8E-729E-49AB-8649-021D2237FBBC}"/>
    <cellStyle name="Normal 32 4 5" xfId="4047" xr:uid="{00000000-0005-0000-0000-0000F20B0000}"/>
    <cellStyle name="Normal 32 4 5 2" xfId="7745" xr:uid="{D6DCD712-2444-4487-B492-4726C45D744B}"/>
    <cellStyle name="Normal 32 4 6" xfId="4744" xr:uid="{27182DAB-EDEB-4F8D-AE80-6E26AAB08648}"/>
    <cellStyle name="Normal 32 5" xfId="2839" xr:uid="{00000000-0005-0000-0000-0000F30B0000}"/>
    <cellStyle name="Normal 32 5 2" xfId="6576" xr:uid="{202232C5-49E1-4524-BB09-152D4858889D}"/>
    <cellStyle name="Normal 32 6" xfId="1925" xr:uid="{00000000-0005-0000-0000-0000F40B0000}"/>
    <cellStyle name="Normal 32 6 2" xfId="5668" xr:uid="{834B64EB-4555-4F0B-9DA8-3008C14F2468}"/>
    <cellStyle name="Normal 32 7" xfId="1224" xr:uid="{00000000-0005-0000-0000-0000F50B0000}"/>
    <cellStyle name="Normal 32 7 2" xfId="4975" xr:uid="{1A4980E2-36E8-4903-AC6F-CE5FCECDAABB}"/>
    <cellStyle name="Normal 32 8" xfId="3585" xr:uid="{00000000-0005-0000-0000-0000F60B0000}"/>
    <cellStyle name="Normal 32 8 2" xfId="7283" xr:uid="{6D40945A-CCF9-4118-8789-7B186C63C972}"/>
    <cellStyle name="Normal 32 9" xfId="4282" xr:uid="{61163232-0EB9-4F19-978A-A5FBB1784076}"/>
    <cellStyle name="Normal 33" xfId="407" xr:uid="{00000000-0005-0000-0000-0000F70B0000}"/>
    <cellStyle name="Normal 33 2" xfId="408" xr:uid="{00000000-0005-0000-0000-0000F80B0000}"/>
    <cellStyle name="Normal 33 2 2" xfId="409" xr:uid="{00000000-0005-0000-0000-0000F90B0000}"/>
    <cellStyle name="Normal 33 2 2 2" xfId="723" xr:uid="{00000000-0005-0000-0000-0000FA0B0000}"/>
    <cellStyle name="Normal 33 2 2 2 2" xfId="2614" xr:uid="{00000000-0005-0000-0000-0000FB0B0000}"/>
    <cellStyle name="Normal 33 2 2 2 2 2" xfId="6352" xr:uid="{0CBCBEA8-E611-44EF-8A2D-B4A0979B322A}"/>
    <cellStyle name="Normal 33 2 2 2 3" xfId="3077" xr:uid="{00000000-0005-0000-0000-0000FC0B0000}"/>
    <cellStyle name="Normal 33 2 2 2 3 2" xfId="6810" xr:uid="{50B4FBFE-42B1-41E8-B3AA-F659F08E65DD}"/>
    <cellStyle name="Normal 33 2 2 2 4" xfId="2158" xr:uid="{00000000-0005-0000-0000-0000FD0B0000}"/>
    <cellStyle name="Normal 33 2 2 2 4 2" xfId="5898" xr:uid="{CCCC88EA-DBF0-4A55-A086-40E0B5BC4AAC}"/>
    <cellStyle name="Normal 33 2 2 2 5" xfId="1461" xr:uid="{00000000-0005-0000-0000-0000FE0B0000}"/>
    <cellStyle name="Normal 33 2 2 2 5 2" xfId="5209" xr:uid="{AEABACAD-1EF9-426E-8046-0DA502B7BC0A}"/>
    <cellStyle name="Normal 33 2 2 2 6" xfId="3819" xr:uid="{00000000-0005-0000-0000-0000FF0B0000}"/>
    <cellStyle name="Normal 33 2 2 2 6 2" xfId="7517" xr:uid="{EC4D05A4-B027-43B0-A2C3-EC0ECE365E3F}"/>
    <cellStyle name="Normal 33 2 2 2 7" xfId="4516" xr:uid="{83BE8202-BD4A-43AA-8839-A7D35548607A}"/>
    <cellStyle name="Normal 33 2 2 3" xfId="974" xr:uid="{00000000-0005-0000-0000-0000000C0000}"/>
    <cellStyle name="Normal 33 2 2 3 2" xfId="3318" xr:uid="{00000000-0005-0000-0000-0000010C0000}"/>
    <cellStyle name="Normal 33 2 2 3 2 2" xfId="7041" xr:uid="{2116AC28-452C-412B-96A6-10A32636F22D}"/>
    <cellStyle name="Normal 33 2 2 3 3" xfId="2387" xr:uid="{00000000-0005-0000-0000-0000020C0000}"/>
    <cellStyle name="Normal 33 2 2 3 3 2" xfId="6125" xr:uid="{0002854E-56B5-461F-8DCE-65A018F9446E}"/>
    <cellStyle name="Normal 33 2 2 3 4" xfId="1693" xr:uid="{00000000-0005-0000-0000-0000030C0000}"/>
    <cellStyle name="Normal 33 2 2 3 4 2" xfId="5440" xr:uid="{BD349ED6-973E-4F0F-B4C7-9A793AE6DB28}"/>
    <cellStyle name="Normal 33 2 2 3 5" xfId="4050" xr:uid="{00000000-0005-0000-0000-0000040C0000}"/>
    <cellStyle name="Normal 33 2 2 3 5 2" xfId="7748" xr:uid="{3259497C-EF1D-4673-BB67-B60900573BF0}"/>
    <cellStyle name="Normal 33 2 2 3 6" xfId="4747" xr:uid="{B3477D27-762B-4A20-98A5-5146644E3BAE}"/>
    <cellStyle name="Normal 33 2 2 4" xfId="2842" xr:uid="{00000000-0005-0000-0000-0000050C0000}"/>
    <cellStyle name="Normal 33 2 2 4 2" xfId="6579" xr:uid="{D14EFC88-D7D9-45C7-AC35-1BB844EBD74C}"/>
    <cellStyle name="Normal 33 2 2 5" xfId="1928" xr:uid="{00000000-0005-0000-0000-0000060C0000}"/>
    <cellStyle name="Normal 33 2 2 5 2" xfId="5671" xr:uid="{A08948FC-3577-4443-8E0A-D7BB203656EB}"/>
    <cellStyle name="Normal 33 2 2 6" xfId="1227" xr:uid="{00000000-0005-0000-0000-0000070C0000}"/>
    <cellStyle name="Normal 33 2 2 6 2" xfId="4978" xr:uid="{6B203880-94EB-45CD-BA7A-5EA217A73822}"/>
    <cellStyle name="Normal 33 2 2 7" xfId="3588" xr:uid="{00000000-0005-0000-0000-0000080C0000}"/>
    <cellStyle name="Normal 33 2 2 7 2" xfId="7286" xr:uid="{C2E3A207-BAC7-4696-B876-765A8A8EF883}"/>
    <cellStyle name="Normal 33 2 2 8" xfId="4285" xr:uid="{7768F7A8-336C-4A66-9752-491C7FAF0813}"/>
    <cellStyle name="Normal 33 2 3" xfId="722" xr:uid="{00000000-0005-0000-0000-0000090C0000}"/>
    <cellStyle name="Normal 33 2 3 2" xfId="2613" xr:uid="{00000000-0005-0000-0000-00000A0C0000}"/>
    <cellStyle name="Normal 33 2 3 2 2" xfId="6351" xr:uid="{8E4012C2-42F2-4932-BCD7-DA978362498A}"/>
    <cellStyle name="Normal 33 2 3 3" xfId="3076" xr:uid="{00000000-0005-0000-0000-00000B0C0000}"/>
    <cellStyle name="Normal 33 2 3 3 2" xfId="6809" xr:uid="{7EE5406D-0CB9-4512-91D8-4BF35F314049}"/>
    <cellStyle name="Normal 33 2 3 4" xfId="2157" xr:uid="{00000000-0005-0000-0000-00000C0C0000}"/>
    <cellStyle name="Normal 33 2 3 4 2" xfId="5897" xr:uid="{070FCAC6-A859-4BAF-A6B7-F4FDE937E67A}"/>
    <cellStyle name="Normal 33 2 3 5" xfId="1460" xr:uid="{00000000-0005-0000-0000-00000D0C0000}"/>
    <cellStyle name="Normal 33 2 3 5 2" xfId="5208" xr:uid="{FA373CA0-75BF-4498-95F5-F16C4D398880}"/>
    <cellStyle name="Normal 33 2 3 6" xfId="3818" xr:uid="{00000000-0005-0000-0000-00000E0C0000}"/>
    <cellStyle name="Normal 33 2 3 6 2" xfId="7516" xr:uid="{52005197-92AE-49CE-9E67-7AD98D7AEB41}"/>
    <cellStyle name="Normal 33 2 3 7" xfId="4515" xr:uid="{6B6776BA-2745-4F31-9300-3768884C540F}"/>
    <cellStyle name="Normal 33 2 4" xfId="973" xr:uid="{00000000-0005-0000-0000-00000F0C0000}"/>
    <cellStyle name="Normal 33 2 4 2" xfId="3317" xr:uid="{00000000-0005-0000-0000-0000100C0000}"/>
    <cellStyle name="Normal 33 2 4 2 2" xfId="7040" xr:uid="{5CD5675D-176B-41F3-BDFD-36E8B6BC37D3}"/>
    <cellStyle name="Normal 33 2 4 3" xfId="2386" xr:uid="{00000000-0005-0000-0000-0000110C0000}"/>
    <cellStyle name="Normal 33 2 4 3 2" xfId="6124" xr:uid="{21541C96-B653-4560-B9DD-A147BD0BCEE7}"/>
    <cellStyle name="Normal 33 2 4 4" xfId="1692" xr:uid="{00000000-0005-0000-0000-0000120C0000}"/>
    <cellStyle name="Normal 33 2 4 4 2" xfId="5439" xr:uid="{91B90B6A-423C-4805-BF44-43A8A5ED42C7}"/>
    <cellStyle name="Normal 33 2 4 5" xfId="4049" xr:uid="{00000000-0005-0000-0000-0000130C0000}"/>
    <cellStyle name="Normal 33 2 4 5 2" xfId="7747" xr:uid="{12E0991A-B2AD-4C5B-BBD5-8D89DDAA9F05}"/>
    <cellStyle name="Normal 33 2 4 6" xfId="4746" xr:uid="{98AFD716-70EA-4DA2-8495-9091C398F410}"/>
    <cellStyle name="Normal 33 2 5" xfId="2841" xr:uid="{00000000-0005-0000-0000-0000140C0000}"/>
    <cellStyle name="Normal 33 2 5 2" xfId="6578" xr:uid="{080C202B-BFAC-4025-A53E-D122385B4C9E}"/>
    <cellStyle name="Normal 33 2 6" xfId="1927" xr:uid="{00000000-0005-0000-0000-0000150C0000}"/>
    <cellStyle name="Normal 33 2 6 2" xfId="5670" xr:uid="{BF7D703D-36FD-4F39-A55A-A9CC27746853}"/>
    <cellStyle name="Normal 33 2 7" xfId="1226" xr:uid="{00000000-0005-0000-0000-0000160C0000}"/>
    <cellStyle name="Normal 33 2 7 2" xfId="4977" xr:uid="{D7911907-260C-48E7-9F35-699ABE554096}"/>
    <cellStyle name="Normal 33 2 8" xfId="3587" xr:uid="{00000000-0005-0000-0000-0000170C0000}"/>
    <cellStyle name="Normal 33 2 8 2" xfId="7285" xr:uid="{0B7CCC80-3FAF-45DF-B884-95237C961C11}"/>
    <cellStyle name="Normal 33 2 9" xfId="4284" xr:uid="{0B2B2206-8728-4F0A-B6C8-731241F35A1D}"/>
    <cellStyle name="Normal 34" xfId="410" xr:uid="{00000000-0005-0000-0000-0000180C0000}"/>
    <cellStyle name="Normal 35" xfId="411" xr:uid="{00000000-0005-0000-0000-0000190C0000}"/>
    <cellStyle name="Normal 36" xfId="412" xr:uid="{00000000-0005-0000-0000-00001A0C0000}"/>
    <cellStyle name="Normal 36 2" xfId="413" xr:uid="{00000000-0005-0000-0000-00001B0C0000}"/>
    <cellStyle name="Normal 36 2 2" xfId="725" xr:uid="{00000000-0005-0000-0000-00001C0C0000}"/>
    <cellStyle name="Normal 36 2 2 2" xfId="2616" xr:uid="{00000000-0005-0000-0000-00001D0C0000}"/>
    <cellStyle name="Normal 36 2 2 2 2" xfId="6354" xr:uid="{15D14786-1F64-4BE2-AE62-5804DFD0850F}"/>
    <cellStyle name="Normal 36 2 2 3" xfId="3079" xr:uid="{00000000-0005-0000-0000-00001E0C0000}"/>
    <cellStyle name="Normal 36 2 2 3 2" xfId="6812" xr:uid="{73F0CC5A-0B32-4CAA-AE15-F84B43C80859}"/>
    <cellStyle name="Normal 36 2 2 4" xfId="2160" xr:uid="{00000000-0005-0000-0000-00001F0C0000}"/>
    <cellStyle name="Normal 36 2 2 4 2" xfId="5900" xr:uid="{B2BB43C1-5A05-45E2-8A5D-878477AB53B9}"/>
    <cellStyle name="Normal 36 2 2 5" xfId="1463" xr:uid="{00000000-0005-0000-0000-0000200C0000}"/>
    <cellStyle name="Normal 36 2 2 5 2" xfId="5211" xr:uid="{84BF0441-A574-4B11-8322-887AE4B95CEC}"/>
    <cellStyle name="Normal 36 2 2 6" xfId="3821" xr:uid="{00000000-0005-0000-0000-0000210C0000}"/>
    <cellStyle name="Normal 36 2 2 6 2" xfId="7519" xr:uid="{6A49138A-BE69-4897-953F-F6FCF4CDD5E4}"/>
    <cellStyle name="Normal 36 2 2 7" xfId="4518" xr:uid="{F878EE0B-96B7-41D7-ABF5-452BF56ECDC2}"/>
    <cellStyle name="Normal 36 2 3" xfId="976" xr:uid="{00000000-0005-0000-0000-0000220C0000}"/>
    <cellStyle name="Normal 36 2 3 2" xfId="3320" xr:uid="{00000000-0005-0000-0000-0000230C0000}"/>
    <cellStyle name="Normal 36 2 3 2 2" xfId="7043" xr:uid="{2C7D85FA-F3CC-41CB-92DB-4D276EBFB452}"/>
    <cellStyle name="Normal 36 2 3 3" xfId="2389" xr:uid="{00000000-0005-0000-0000-0000240C0000}"/>
    <cellStyle name="Normal 36 2 3 3 2" xfId="6127" xr:uid="{6CFC2B8B-D8D7-4511-930B-67795DC4C7C6}"/>
    <cellStyle name="Normal 36 2 3 4" xfId="1695" xr:uid="{00000000-0005-0000-0000-0000250C0000}"/>
    <cellStyle name="Normal 36 2 3 4 2" xfId="5442" xr:uid="{CFF74529-77C9-4F02-A39C-8715ACE9ABC5}"/>
    <cellStyle name="Normal 36 2 3 5" xfId="4052" xr:uid="{00000000-0005-0000-0000-0000260C0000}"/>
    <cellStyle name="Normal 36 2 3 5 2" xfId="7750" xr:uid="{21A09ED6-90C2-4E02-843C-66CFBAD28375}"/>
    <cellStyle name="Normal 36 2 3 6" xfId="4749" xr:uid="{0DF15E20-A662-4599-8AFA-6AAAB1E0D2CC}"/>
    <cellStyle name="Normal 36 2 4" xfId="2844" xr:uid="{00000000-0005-0000-0000-0000270C0000}"/>
    <cellStyle name="Normal 36 2 4 2" xfId="6581" xr:uid="{CD9ED6D6-C97F-4063-927F-29E2460937BA}"/>
    <cellStyle name="Normal 36 2 5" xfId="1930" xr:uid="{00000000-0005-0000-0000-0000280C0000}"/>
    <cellStyle name="Normal 36 2 5 2" xfId="5673" xr:uid="{290292C4-B527-4BBE-8ADE-66A664D1BEEB}"/>
    <cellStyle name="Normal 36 2 6" xfId="1229" xr:uid="{00000000-0005-0000-0000-0000290C0000}"/>
    <cellStyle name="Normal 36 2 6 2" xfId="4980" xr:uid="{727FF858-5E1C-4E3B-B779-FB4474ACC212}"/>
    <cellStyle name="Normal 36 2 7" xfId="3590" xr:uid="{00000000-0005-0000-0000-00002A0C0000}"/>
    <cellStyle name="Normal 36 2 7 2" xfId="7288" xr:uid="{0160BDF1-D559-40AF-82B4-CA8F657F7CEB}"/>
    <cellStyle name="Normal 36 2 8" xfId="4287" xr:uid="{6EBE9768-90E9-45DF-BAF5-E3A75F270AB1}"/>
    <cellStyle name="Normal 36 3" xfId="724" xr:uid="{00000000-0005-0000-0000-00002B0C0000}"/>
    <cellStyle name="Normal 36 3 2" xfId="2615" xr:uid="{00000000-0005-0000-0000-00002C0C0000}"/>
    <cellStyle name="Normal 36 3 2 2" xfId="6353" xr:uid="{05948CFF-C762-4AA5-9102-29CBE660F257}"/>
    <cellStyle name="Normal 36 3 3" xfId="3078" xr:uid="{00000000-0005-0000-0000-00002D0C0000}"/>
    <cellStyle name="Normal 36 3 3 2" xfId="6811" xr:uid="{5C004165-DDDC-4E56-9D56-A0F1A657429D}"/>
    <cellStyle name="Normal 36 3 4" xfId="2159" xr:uid="{00000000-0005-0000-0000-00002E0C0000}"/>
    <cellStyle name="Normal 36 3 4 2" xfId="5899" xr:uid="{36BADEC0-DD9E-4199-91D7-D5E48D05AC73}"/>
    <cellStyle name="Normal 36 3 5" xfId="1462" xr:uid="{00000000-0005-0000-0000-00002F0C0000}"/>
    <cellStyle name="Normal 36 3 5 2" xfId="5210" xr:uid="{E659DCA9-960D-4D71-BA40-AA6660E7A0F3}"/>
    <cellStyle name="Normal 36 3 6" xfId="3820" xr:uid="{00000000-0005-0000-0000-0000300C0000}"/>
    <cellStyle name="Normal 36 3 6 2" xfId="7518" xr:uid="{F3CB9820-8680-44EC-912A-6EA13BCB511F}"/>
    <cellStyle name="Normal 36 3 7" xfId="4517" xr:uid="{58CB9003-F86C-49EC-A2A9-AF990AA2E9B1}"/>
    <cellStyle name="Normal 36 4" xfId="975" xr:uid="{00000000-0005-0000-0000-0000310C0000}"/>
    <cellStyle name="Normal 36 4 2" xfId="3319" xr:uid="{00000000-0005-0000-0000-0000320C0000}"/>
    <cellStyle name="Normal 36 4 2 2" xfId="7042" xr:uid="{A97E71B8-5CE0-4624-B310-DC2F3CBE6EAB}"/>
    <cellStyle name="Normal 36 4 3" xfId="2388" xr:uid="{00000000-0005-0000-0000-0000330C0000}"/>
    <cellStyle name="Normal 36 4 3 2" xfId="6126" xr:uid="{FC070245-82C7-409D-9821-7996B1DD0497}"/>
    <cellStyle name="Normal 36 4 4" xfId="1694" xr:uid="{00000000-0005-0000-0000-0000340C0000}"/>
    <cellStyle name="Normal 36 4 4 2" xfId="5441" xr:uid="{24B58EA7-45ED-42B1-A43E-453BAF85C30B}"/>
    <cellStyle name="Normal 36 4 5" xfId="4051" xr:uid="{00000000-0005-0000-0000-0000350C0000}"/>
    <cellStyle name="Normal 36 4 5 2" xfId="7749" xr:uid="{141A111A-8916-4F24-B040-9ADC2979CB1D}"/>
    <cellStyle name="Normal 36 4 6" xfId="4748" xr:uid="{D7298EE2-6ED4-48AA-B077-CEF6209F4217}"/>
    <cellStyle name="Normal 36 5" xfId="2843" xr:uid="{00000000-0005-0000-0000-0000360C0000}"/>
    <cellStyle name="Normal 36 5 2" xfId="6580" xr:uid="{3090E0B5-2E96-4407-8389-923B725CB0FC}"/>
    <cellStyle name="Normal 36 6" xfId="1929" xr:uid="{00000000-0005-0000-0000-0000370C0000}"/>
    <cellStyle name="Normal 36 6 2" xfId="5672" xr:uid="{6F3197EC-68AE-4FBD-8D24-5EEA17101025}"/>
    <cellStyle name="Normal 36 7" xfId="1228" xr:uid="{00000000-0005-0000-0000-0000380C0000}"/>
    <cellStyle name="Normal 36 7 2" xfId="4979" xr:uid="{A14239D5-5334-4B89-AAAE-8C5D3131796C}"/>
    <cellStyle name="Normal 36 8" xfId="3589" xr:uid="{00000000-0005-0000-0000-0000390C0000}"/>
    <cellStyle name="Normal 36 8 2" xfId="7287" xr:uid="{FB2BAF66-AE4E-417A-99BC-CCCE8F46D0C3}"/>
    <cellStyle name="Normal 36 9" xfId="4286" xr:uid="{98025B56-A94A-4D77-BDE1-78F823979120}"/>
    <cellStyle name="Normal 37" xfId="414" xr:uid="{00000000-0005-0000-0000-00003A0C0000}"/>
    <cellStyle name="Normal 38" xfId="415" xr:uid="{00000000-0005-0000-0000-00003B0C0000}"/>
    <cellStyle name="Normal 39" xfId="416" xr:uid="{00000000-0005-0000-0000-00003C0C0000}"/>
    <cellStyle name="Normal 4" xfId="129" xr:uid="{00000000-0005-0000-0000-00003D0C0000}"/>
    <cellStyle name="Normal 4 10" xfId="576" xr:uid="{00000000-0005-0000-0000-00003E0C0000}"/>
    <cellStyle name="Normal 4 10 2" xfId="2930" xr:uid="{00000000-0005-0000-0000-00003F0C0000}"/>
    <cellStyle name="Normal 4 10 2 2" xfId="6663" xr:uid="{0EA1EF1E-2630-4AE9-9BA2-CC4AE49F880A}"/>
    <cellStyle name="Normal 4 10 3" xfId="2239" xr:uid="{00000000-0005-0000-0000-0000400C0000}"/>
    <cellStyle name="Normal 4 10 3 2" xfId="5978" xr:uid="{ED47629E-4D1E-4DFF-B976-DDAC8C33D798}"/>
    <cellStyle name="Normal 4 10 4" xfId="1314" xr:uid="{00000000-0005-0000-0000-0000410C0000}"/>
    <cellStyle name="Normal 4 10 4 2" xfId="5062" xr:uid="{9A1E720E-E062-4066-B61C-B02C370D8BCB}"/>
    <cellStyle name="Normal 4 10 5" xfId="3672" xr:uid="{00000000-0005-0000-0000-0000420C0000}"/>
    <cellStyle name="Normal 4 10 5 2" xfId="7370" xr:uid="{7ED1B02C-4665-49AC-B8FF-3915AD7E1FE3}"/>
    <cellStyle name="Normal 4 10 6" xfId="4369" xr:uid="{1E20F06B-A6A6-46D9-9895-D46A40B48050}"/>
    <cellStyle name="Normal 4 11" xfId="818" xr:uid="{00000000-0005-0000-0000-0000430C0000}"/>
    <cellStyle name="Normal 4 11 2" xfId="3163" xr:uid="{00000000-0005-0000-0000-0000440C0000}"/>
    <cellStyle name="Normal 4 11 2 2" xfId="6894" xr:uid="{CF70BFC2-48D7-4D4B-8FC9-EF9A929C4B99}"/>
    <cellStyle name="Normal 4 11 3" xfId="1545" xr:uid="{00000000-0005-0000-0000-0000450C0000}"/>
    <cellStyle name="Normal 4 11 3 2" xfId="5293" xr:uid="{D1F3A051-23C4-4E9B-B8E7-7F5385A1F3ED}"/>
    <cellStyle name="Normal 4 11 4" xfId="3903" xr:uid="{00000000-0005-0000-0000-0000460C0000}"/>
    <cellStyle name="Normal 4 11 4 2" xfId="7601" xr:uid="{132F79E3-667F-4925-8E7B-DFC9F1337B47}"/>
    <cellStyle name="Normal 4 11 5" xfId="4600" xr:uid="{BAAEC1E3-ED11-497E-87C5-38E81459F744}"/>
    <cellStyle name="Normal 4 12" xfId="2694" xr:uid="{00000000-0005-0000-0000-0000470C0000}"/>
    <cellStyle name="Normal 4 12 2" xfId="6432" xr:uid="{D8776CE2-1B78-44A8-95DC-C025FB4A98E8}"/>
    <cellStyle name="Normal 4 13" xfId="1780" xr:uid="{00000000-0005-0000-0000-0000480C0000}"/>
    <cellStyle name="Normal 4 13 2" xfId="5524" xr:uid="{F093A37F-B8E9-46DA-8EBF-60E9810E7AE6}"/>
    <cellStyle name="Normal 4 14" xfId="1079" xr:uid="{00000000-0005-0000-0000-0000490C0000}"/>
    <cellStyle name="Normal 4 14 2" xfId="4831" xr:uid="{12CCD86C-E9FA-40E1-B8EC-35B7A35EC3F8}"/>
    <cellStyle name="Normal 4 15" xfId="3441" xr:uid="{00000000-0005-0000-0000-00004A0C0000}"/>
    <cellStyle name="Normal 4 15 2" xfId="7139" xr:uid="{C79E595F-42EF-4F1E-A7B7-96749CF7DE63}"/>
    <cellStyle name="Normal 4 16" xfId="4138" xr:uid="{C4363FF9-6FC9-40F6-AAAB-20A7A97237DA}"/>
    <cellStyle name="Normal 4 2" xfId="130" xr:uid="{00000000-0005-0000-0000-00004B0C0000}"/>
    <cellStyle name="Normal 4 2 10" xfId="4139" xr:uid="{A28B7659-F4F7-44B2-8588-6D64496CD709}"/>
    <cellStyle name="Normal 4 2 2" xfId="417" xr:uid="{00000000-0005-0000-0000-00004C0C0000}"/>
    <cellStyle name="Normal 4 2 2 2" xfId="418" xr:uid="{00000000-0005-0000-0000-00004D0C0000}"/>
    <cellStyle name="Normal 4 2 2 2 2" xfId="727" xr:uid="{00000000-0005-0000-0000-00004E0C0000}"/>
    <cellStyle name="Normal 4 2 2 2 2 2" xfId="2618" xr:uid="{00000000-0005-0000-0000-00004F0C0000}"/>
    <cellStyle name="Normal 4 2 2 2 2 2 2" xfId="6356" xr:uid="{86E09696-FFC3-4342-8468-9B08A2B702A4}"/>
    <cellStyle name="Normal 4 2 2 2 2 3" xfId="3081" xr:uid="{00000000-0005-0000-0000-0000500C0000}"/>
    <cellStyle name="Normal 4 2 2 2 2 3 2" xfId="6814" xr:uid="{028CA044-F831-4DFB-8024-DB5960FF9C5A}"/>
    <cellStyle name="Normal 4 2 2 2 2 4" xfId="2162" xr:uid="{00000000-0005-0000-0000-0000510C0000}"/>
    <cellStyle name="Normal 4 2 2 2 2 4 2" xfId="5902" xr:uid="{094DB158-ECEC-4EEC-AC19-ED5595F10866}"/>
    <cellStyle name="Normal 4 2 2 2 2 5" xfId="1465" xr:uid="{00000000-0005-0000-0000-0000520C0000}"/>
    <cellStyle name="Normal 4 2 2 2 2 5 2" xfId="5213" xr:uid="{1986D853-CD15-4B6F-98B6-34E49FC4E608}"/>
    <cellStyle name="Normal 4 2 2 2 2 6" xfId="3823" xr:uid="{00000000-0005-0000-0000-0000530C0000}"/>
    <cellStyle name="Normal 4 2 2 2 2 6 2" xfId="7521" xr:uid="{B7E1A6A8-A5EF-4450-95CF-369BE0A553F4}"/>
    <cellStyle name="Normal 4 2 2 2 2 7" xfId="4520" xr:uid="{EC880192-F573-44E6-8937-2C1D93254076}"/>
    <cellStyle name="Normal 4 2 2 2 3" xfId="978" xr:uid="{00000000-0005-0000-0000-0000540C0000}"/>
    <cellStyle name="Normal 4 2 2 2 3 2" xfId="3322" xr:uid="{00000000-0005-0000-0000-0000550C0000}"/>
    <cellStyle name="Normal 4 2 2 2 3 2 2" xfId="7045" xr:uid="{1398562E-D01B-4FB1-A690-78D2C0B240B8}"/>
    <cellStyle name="Normal 4 2 2 2 3 3" xfId="2391" xr:uid="{00000000-0005-0000-0000-0000560C0000}"/>
    <cellStyle name="Normal 4 2 2 2 3 3 2" xfId="6129" xr:uid="{15795485-85A7-4073-BAC8-6823F191B88F}"/>
    <cellStyle name="Normal 4 2 2 2 3 4" xfId="1697" xr:uid="{00000000-0005-0000-0000-0000570C0000}"/>
    <cellStyle name="Normal 4 2 2 2 3 4 2" xfId="5444" xr:uid="{62D4EEB9-28F8-4481-B896-7A916A32B743}"/>
    <cellStyle name="Normal 4 2 2 2 3 5" xfId="4054" xr:uid="{00000000-0005-0000-0000-0000580C0000}"/>
    <cellStyle name="Normal 4 2 2 2 3 5 2" xfId="7752" xr:uid="{013D3899-D5E4-4D24-9D73-ED9C7DAA222F}"/>
    <cellStyle name="Normal 4 2 2 2 3 6" xfId="4751" xr:uid="{97CECE15-CB99-4A9F-B2C8-899CF4543978}"/>
    <cellStyle name="Normal 4 2 2 2 4" xfId="2846" xr:uid="{00000000-0005-0000-0000-0000590C0000}"/>
    <cellStyle name="Normal 4 2 2 2 4 2" xfId="6583" xr:uid="{3A6544F7-CF71-4B31-B306-B3DAB83F0FA5}"/>
    <cellStyle name="Normal 4 2 2 2 5" xfId="1932" xr:uid="{00000000-0005-0000-0000-00005A0C0000}"/>
    <cellStyle name="Normal 4 2 2 2 5 2" xfId="5675" xr:uid="{693DCC21-D42F-4096-853C-51867BCFB22D}"/>
    <cellStyle name="Normal 4 2 2 2 6" xfId="1231" xr:uid="{00000000-0005-0000-0000-00005B0C0000}"/>
    <cellStyle name="Normal 4 2 2 2 6 2" xfId="4982" xr:uid="{EA7B4B77-8384-484E-B5E5-25A635AB6426}"/>
    <cellStyle name="Normal 4 2 2 2 7" xfId="3592" xr:uid="{00000000-0005-0000-0000-00005C0C0000}"/>
    <cellStyle name="Normal 4 2 2 2 7 2" xfId="7290" xr:uid="{A33885F9-A12F-43E7-91F3-B4428B586771}"/>
    <cellStyle name="Normal 4 2 2 2 8" xfId="4289" xr:uid="{5CCD6194-973F-4705-AB4D-EBC387770C25}"/>
    <cellStyle name="Normal 4 2 2 3" xfId="726" xr:uid="{00000000-0005-0000-0000-00005D0C0000}"/>
    <cellStyle name="Normal 4 2 2 3 2" xfId="2617" xr:uid="{00000000-0005-0000-0000-00005E0C0000}"/>
    <cellStyle name="Normal 4 2 2 3 2 2" xfId="6355" xr:uid="{CAEBEF46-1AF9-4AA8-BE74-E3C0B337A302}"/>
    <cellStyle name="Normal 4 2 2 3 3" xfId="3080" xr:uid="{00000000-0005-0000-0000-00005F0C0000}"/>
    <cellStyle name="Normal 4 2 2 3 3 2" xfId="6813" xr:uid="{C29E6467-A05D-4994-9175-5F3893DFE080}"/>
    <cellStyle name="Normal 4 2 2 3 4" xfId="2161" xr:uid="{00000000-0005-0000-0000-0000600C0000}"/>
    <cellStyle name="Normal 4 2 2 3 4 2" xfId="5901" xr:uid="{A370D513-A111-4843-89CE-661573B8BFB1}"/>
    <cellStyle name="Normal 4 2 2 3 5" xfId="1464" xr:uid="{00000000-0005-0000-0000-0000610C0000}"/>
    <cellStyle name="Normal 4 2 2 3 5 2" xfId="5212" xr:uid="{0205FC6F-42B0-4C72-832A-BEE1A84FF2C5}"/>
    <cellStyle name="Normal 4 2 2 3 6" xfId="3822" xr:uid="{00000000-0005-0000-0000-0000620C0000}"/>
    <cellStyle name="Normal 4 2 2 3 6 2" xfId="7520" xr:uid="{69A79738-10B5-4D61-BA88-4A21B644BBCE}"/>
    <cellStyle name="Normal 4 2 2 3 7" xfId="4519" xr:uid="{49F3B443-1D84-4F3F-BB82-DD379C916B0F}"/>
    <cellStyle name="Normal 4 2 2 4" xfId="977" xr:uid="{00000000-0005-0000-0000-0000630C0000}"/>
    <cellStyle name="Normal 4 2 2 4 2" xfId="3321" xr:uid="{00000000-0005-0000-0000-0000640C0000}"/>
    <cellStyle name="Normal 4 2 2 4 2 2" xfId="7044" xr:uid="{56DA3B14-3B5A-4999-A571-8CB9B97501F8}"/>
    <cellStyle name="Normal 4 2 2 4 3" xfId="2390" xr:uid="{00000000-0005-0000-0000-0000650C0000}"/>
    <cellStyle name="Normal 4 2 2 4 3 2" xfId="6128" xr:uid="{4C951455-96E2-4496-AF94-01130E9BAAE6}"/>
    <cellStyle name="Normal 4 2 2 4 4" xfId="1696" xr:uid="{00000000-0005-0000-0000-0000660C0000}"/>
    <cellStyle name="Normal 4 2 2 4 4 2" xfId="5443" xr:uid="{AF9032C7-6E80-451D-B989-47762681DAC7}"/>
    <cellStyle name="Normal 4 2 2 4 5" xfId="4053" xr:uid="{00000000-0005-0000-0000-0000670C0000}"/>
    <cellStyle name="Normal 4 2 2 4 5 2" xfId="7751" xr:uid="{5F6C7E7A-6112-4475-9AB3-A4B38BBEBAED}"/>
    <cellStyle name="Normal 4 2 2 4 6" xfId="4750" xr:uid="{203DDD29-1C9D-444E-A557-4B638601647E}"/>
    <cellStyle name="Normal 4 2 2 5" xfId="2845" xr:uid="{00000000-0005-0000-0000-0000680C0000}"/>
    <cellStyle name="Normal 4 2 2 5 2" xfId="6582" xr:uid="{A2519C89-1616-46AE-BE6E-BF47F5786059}"/>
    <cellStyle name="Normal 4 2 2 6" xfId="1931" xr:uid="{00000000-0005-0000-0000-0000690C0000}"/>
    <cellStyle name="Normal 4 2 2 6 2" xfId="5674" xr:uid="{7E650835-A090-4313-B7A0-585AD68E6043}"/>
    <cellStyle name="Normal 4 2 2 7" xfId="1230" xr:uid="{00000000-0005-0000-0000-00006A0C0000}"/>
    <cellStyle name="Normal 4 2 2 7 2" xfId="4981" xr:uid="{3202AFBE-B815-4D7A-9EDE-8B8193E7E621}"/>
    <cellStyle name="Normal 4 2 2 8" xfId="3591" xr:uid="{00000000-0005-0000-0000-00006B0C0000}"/>
    <cellStyle name="Normal 4 2 2 8 2" xfId="7289" xr:uid="{A9735B97-C62C-44C3-937B-6D8677741285}"/>
    <cellStyle name="Normal 4 2 2 9" xfId="4288" xr:uid="{5B5ABD76-8CF1-4EAF-B21D-53BF78F1C578}"/>
    <cellStyle name="Normal 4 2 3" xfId="419" xr:uid="{00000000-0005-0000-0000-00006C0C0000}"/>
    <cellStyle name="Normal 4 2 3 2" xfId="728" xr:uid="{00000000-0005-0000-0000-00006D0C0000}"/>
    <cellStyle name="Normal 4 2 3 2 2" xfId="2619" xr:uid="{00000000-0005-0000-0000-00006E0C0000}"/>
    <cellStyle name="Normal 4 2 3 2 2 2" xfId="6357" xr:uid="{3AA07C32-81EF-4186-A51A-B688E834DD1A}"/>
    <cellStyle name="Normal 4 2 3 2 3" xfId="3082" xr:uid="{00000000-0005-0000-0000-00006F0C0000}"/>
    <cellStyle name="Normal 4 2 3 2 3 2" xfId="6815" xr:uid="{D3C819DF-E6BF-4EA8-AD1B-2A56BEF61682}"/>
    <cellStyle name="Normal 4 2 3 2 4" xfId="2163" xr:uid="{00000000-0005-0000-0000-0000700C0000}"/>
    <cellStyle name="Normal 4 2 3 2 4 2" xfId="5903" xr:uid="{CF74AA7C-C0B3-491B-985F-65C049AC9AE7}"/>
    <cellStyle name="Normal 4 2 3 2 5" xfId="1466" xr:uid="{00000000-0005-0000-0000-0000710C0000}"/>
    <cellStyle name="Normal 4 2 3 2 5 2" xfId="5214" xr:uid="{A7866A14-9D46-4179-A8E9-890E2FB6E85C}"/>
    <cellStyle name="Normal 4 2 3 2 6" xfId="3824" xr:uid="{00000000-0005-0000-0000-0000720C0000}"/>
    <cellStyle name="Normal 4 2 3 2 6 2" xfId="7522" xr:uid="{30A77C90-E267-4C2F-902C-1D70F46E5BD3}"/>
    <cellStyle name="Normal 4 2 3 2 7" xfId="4521" xr:uid="{71BD29EF-CC4D-4143-ADD2-95B87A7C3D22}"/>
    <cellStyle name="Normal 4 2 3 3" xfId="979" xr:uid="{00000000-0005-0000-0000-0000730C0000}"/>
    <cellStyle name="Normal 4 2 3 3 2" xfId="3323" xr:uid="{00000000-0005-0000-0000-0000740C0000}"/>
    <cellStyle name="Normal 4 2 3 3 2 2" xfId="7046" xr:uid="{0DDAE188-8033-4D8A-A51E-EC28BAD6E1AB}"/>
    <cellStyle name="Normal 4 2 3 3 3" xfId="2392" xr:uid="{00000000-0005-0000-0000-0000750C0000}"/>
    <cellStyle name="Normal 4 2 3 3 3 2" xfId="6130" xr:uid="{E20B829B-836C-4BE5-AA9D-621024181FD1}"/>
    <cellStyle name="Normal 4 2 3 3 4" xfId="1698" xr:uid="{00000000-0005-0000-0000-0000760C0000}"/>
    <cellStyle name="Normal 4 2 3 3 4 2" xfId="5445" xr:uid="{D074F997-0732-4335-B64C-87FC3ACE161C}"/>
    <cellStyle name="Normal 4 2 3 3 5" xfId="4055" xr:uid="{00000000-0005-0000-0000-0000770C0000}"/>
    <cellStyle name="Normal 4 2 3 3 5 2" xfId="7753" xr:uid="{E31FBA68-B0A0-4C26-B004-AD666DE65C8A}"/>
    <cellStyle name="Normal 4 2 3 3 6" xfId="4752" xr:uid="{21089C97-6817-4BA3-91DC-6F6D89D3F854}"/>
    <cellStyle name="Normal 4 2 3 4" xfId="2847" xr:uid="{00000000-0005-0000-0000-0000780C0000}"/>
    <cellStyle name="Normal 4 2 3 4 2" xfId="6584" xr:uid="{869A2FAA-4850-4557-9976-F45E1FB1A998}"/>
    <cellStyle name="Normal 4 2 3 5" xfId="1933" xr:uid="{00000000-0005-0000-0000-0000790C0000}"/>
    <cellStyle name="Normal 4 2 3 5 2" xfId="5676" xr:uid="{7714CA58-0301-4A68-B741-ED1FD56E5056}"/>
    <cellStyle name="Normal 4 2 3 6" xfId="1232" xr:uid="{00000000-0005-0000-0000-00007A0C0000}"/>
    <cellStyle name="Normal 4 2 3 6 2" xfId="4983" xr:uid="{0F21A9AB-82AF-4C7D-AC2E-A120D3457D04}"/>
    <cellStyle name="Normal 4 2 3 7" xfId="3593" xr:uid="{00000000-0005-0000-0000-00007B0C0000}"/>
    <cellStyle name="Normal 4 2 3 7 2" xfId="7291" xr:uid="{48D60E7A-FFD8-4759-A1EA-C475643490E8}"/>
    <cellStyle name="Normal 4 2 3 8" xfId="4290" xr:uid="{C823BE4B-DA7A-4739-B82B-7A80B9BB7ED3}"/>
    <cellStyle name="Normal 4 2 4" xfId="577" xr:uid="{00000000-0005-0000-0000-00007C0C0000}"/>
    <cellStyle name="Normal 4 2 4 2" xfId="2468" xr:uid="{00000000-0005-0000-0000-00007D0C0000}"/>
    <cellStyle name="Normal 4 2 4 2 2" xfId="6206" xr:uid="{7BB83FAE-B612-4843-AA36-6169076069BF}"/>
    <cellStyle name="Normal 4 2 4 3" xfId="2931" xr:uid="{00000000-0005-0000-0000-00007E0C0000}"/>
    <cellStyle name="Normal 4 2 4 3 2" xfId="6664" xr:uid="{DE404877-0979-4287-BA51-DAC23C841BEB}"/>
    <cellStyle name="Normal 4 2 4 4" xfId="2012" xr:uid="{00000000-0005-0000-0000-00007F0C0000}"/>
    <cellStyle name="Normal 4 2 4 4 2" xfId="5752" xr:uid="{0D0E187F-4EFF-4AC2-9626-BF4731A722E7}"/>
    <cellStyle name="Normal 4 2 4 5" xfId="1315" xr:uid="{00000000-0005-0000-0000-0000800C0000}"/>
    <cellStyle name="Normal 4 2 4 5 2" xfId="5063" xr:uid="{1358784C-4C29-4365-A199-3CFF8A4A5EBB}"/>
    <cellStyle name="Normal 4 2 4 6" xfId="3673" xr:uid="{00000000-0005-0000-0000-0000810C0000}"/>
    <cellStyle name="Normal 4 2 4 6 2" xfId="7371" xr:uid="{3651733B-9D58-4925-907D-34E0797F07DF}"/>
    <cellStyle name="Normal 4 2 4 7" xfId="4370" xr:uid="{0F1261DC-2E63-402A-81DD-3654C1A68180}"/>
    <cellStyle name="Normal 4 2 5" xfId="819" xr:uid="{00000000-0005-0000-0000-0000820C0000}"/>
    <cellStyle name="Normal 4 2 5 2" xfId="3164" xr:uid="{00000000-0005-0000-0000-0000830C0000}"/>
    <cellStyle name="Normal 4 2 5 2 2" xfId="6895" xr:uid="{AEBDABE2-2510-4A89-80CC-B68F143F3CBF}"/>
    <cellStyle name="Normal 4 2 5 3" xfId="2240" xr:uid="{00000000-0005-0000-0000-0000840C0000}"/>
    <cellStyle name="Normal 4 2 5 3 2" xfId="5979" xr:uid="{070708D1-2BAD-4208-8966-839C61617662}"/>
    <cellStyle name="Normal 4 2 5 4" xfId="1546" xr:uid="{00000000-0005-0000-0000-0000850C0000}"/>
    <cellStyle name="Normal 4 2 5 4 2" xfId="5294" xr:uid="{14735DA7-8A8E-4E17-84E7-FABB28964F7F}"/>
    <cellStyle name="Normal 4 2 5 5" xfId="3904" xr:uid="{00000000-0005-0000-0000-0000860C0000}"/>
    <cellStyle name="Normal 4 2 5 5 2" xfId="7602" xr:uid="{010F207B-3091-4A3C-BEF0-F4996701172B}"/>
    <cellStyle name="Normal 4 2 5 6" xfId="4601" xr:uid="{4D2C1909-E422-485F-B7FB-88DC0883F5AC}"/>
    <cellStyle name="Normal 4 2 6" xfId="2695" xr:uid="{00000000-0005-0000-0000-0000870C0000}"/>
    <cellStyle name="Normal 4 2 6 2" xfId="6433" xr:uid="{46C4C39A-A895-4EC1-92E8-36249B8CFCEB}"/>
    <cellStyle name="Normal 4 2 7" xfId="1781" xr:uid="{00000000-0005-0000-0000-0000880C0000}"/>
    <cellStyle name="Normal 4 2 7 2" xfId="5525" xr:uid="{2C8BF6BD-5D3C-4F4D-BAB1-64461F606166}"/>
    <cellStyle name="Normal 4 2 8" xfId="1080" xr:uid="{00000000-0005-0000-0000-0000890C0000}"/>
    <cellStyle name="Normal 4 2 8 2" xfId="4832" xr:uid="{EEE3BDAE-06AD-4A5C-B528-E8D5F70A3F18}"/>
    <cellStyle name="Normal 4 2 9" xfId="3442" xr:uid="{00000000-0005-0000-0000-00008A0C0000}"/>
    <cellStyle name="Normal 4 2 9 2" xfId="7140" xr:uid="{691F5901-764B-4A0B-95BC-33C1A4C30C7F}"/>
    <cellStyle name="Normal 4 3" xfId="420" xr:uid="{00000000-0005-0000-0000-00008B0C0000}"/>
    <cellStyle name="Normal 4 3 10" xfId="4291" xr:uid="{E6027256-60D1-42AA-93D3-7AC8721D4CBD}"/>
    <cellStyle name="Normal 4 3 2" xfId="421" xr:uid="{00000000-0005-0000-0000-00008C0C0000}"/>
    <cellStyle name="Normal 4 3 3" xfId="422" xr:uid="{00000000-0005-0000-0000-00008D0C0000}"/>
    <cellStyle name="Normal 4 3 3 2" xfId="730" xr:uid="{00000000-0005-0000-0000-00008E0C0000}"/>
    <cellStyle name="Normal 4 3 3 2 2" xfId="2621" xr:uid="{00000000-0005-0000-0000-00008F0C0000}"/>
    <cellStyle name="Normal 4 3 3 2 2 2" xfId="6359" xr:uid="{12F35C66-8319-4F40-8C29-A2DD63A43D06}"/>
    <cellStyle name="Normal 4 3 3 2 3" xfId="3084" xr:uid="{00000000-0005-0000-0000-0000900C0000}"/>
    <cellStyle name="Normal 4 3 3 2 3 2" xfId="6817" xr:uid="{1FF01E23-B27C-4856-B427-5BCF45FE7111}"/>
    <cellStyle name="Normal 4 3 3 2 4" xfId="2165" xr:uid="{00000000-0005-0000-0000-0000910C0000}"/>
    <cellStyle name="Normal 4 3 3 2 4 2" xfId="5905" xr:uid="{09CFA07B-56C6-40F5-9B89-D6A83E83C387}"/>
    <cellStyle name="Normal 4 3 3 2 5" xfId="1468" xr:uid="{00000000-0005-0000-0000-0000920C0000}"/>
    <cellStyle name="Normal 4 3 3 2 5 2" xfId="5216" xr:uid="{05A2F822-2F54-44C8-987D-C97654A0273D}"/>
    <cellStyle name="Normal 4 3 3 2 6" xfId="3826" xr:uid="{00000000-0005-0000-0000-0000930C0000}"/>
    <cellStyle name="Normal 4 3 3 2 6 2" xfId="7524" xr:uid="{47099B43-3112-4C32-B381-9060C1D5E7CA}"/>
    <cellStyle name="Normal 4 3 3 2 7" xfId="4523" xr:uid="{B7C504AA-E01A-4509-8B5C-4649518E70BF}"/>
    <cellStyle name="Normal 4 3 3 3" xfId="981" xr:uid="{00000000-0005-0000-0000-0000940C0000}"/>
    <cellStyle name="Normal 4 3 3 3 2" xfId="3325" xr:uid="{00000000-0005-0000-0000-0000950C0000}"/>
    <cellStyle name="Normal 4 3 3 3 2 2" xfId="7048" xr:uid="{013E7875-288E-49FF-B5B6-6D3C42795665}"/>
    <cellStyle name="Normal 4 3 3 3 3" xfId="2394" xr:uid="{00000000-0005-0000-0000-0000960C0000}"/>
    <cellStyle name="Normal 4 3 3 3 3 2" xfId="6132" xr:uid="{CE49CF9A-2CD3-4F57-8AF7-090AF43FDDD8}"/>
    <cellStyle name="Normal 4 3 3 3 4" xfId="1700" xr:uid="{00000000-0005-0000-0000-0000970C0000}"/>
    <cellStyle name="Normal 4 3 3 3 4 2" xfId="5447" xr:uid="{BEAAE70B-F837-437F-93EB-E89C5C3448D1}"/>
    <cellStyle name="Normal 4 3 3 3 5" xfId="4057" xr:uid="{00000000-0005-0000-0000-0000980C0000}"/>
    <cellStyle name="Normal 4 3 3 3 5 2" xfId="7755" xr:uid="{A7292529-EAD4-443C-9B30-41CE2DE7F07D}"/>
    <cellStyle name="Normal 4 3 3 3 6" xfId="4754" xr:uid="{0F264331-D7CF-4C94-B7A7-E31DAF76D9EB}"/>
    <cellStyle name="Normal 4 3 3 4" xfId="2849" xr:uid="{00000000-0005-0000-0000-0000990C0000}"/>
    <cellStyle name="Normal 4 3 3 4 2" xfId="6586" xr:uid="{C7C97F19-183D-4237-9A59-1DD9EAA89CEA}"/>
    <cellStyle name="Normal 4 3 3 5" xfId="1935" xr:uid="{00000000-0005-0000-0000-00009A0C0000}"/>
    <cellStyle name="Normal 4 3 3 5 2" xfId="5678" xr:uid="{B2B9A867-5D6E-42E8-A9DC-3F12994ED298}"/>
    <cellStyle name="Normal 4 3 3 6" xfId="1234" xr:uid="{00000000-0005-0000-0000-00009B0C0000}"/>
    <cellStyle name="Normal 4 3 3 6 2" xfId="4985" xr:uid="{0FEF8E9D-161D-4400-BF0C-A56EEFA243C0}"/>
    <cellStyle name="Normal 4 3 3 7" xfId="3595" xr:uid="{00000000-0005-0000-0000-00009C0C0000}"/>
    <cellStyle name="Normal 4 3 3 7 2" xfId="7293" xr:uid="{2DD32129-1787-430D-AA96-ACF395897E2A}"/>
    <cellStyle name="Normal 4 3 3 8" xfId="4292" xr:uid="{684EB33D-C55F-404D-848A-1E53B3230F15}"/>
    <cellStyle name="Normal 4 3 4" xfId="729" xr:uid="{00000000-0005-0000-0000-00009D0C0000}"/>
    <cellStyle name="Normal 4 3 4 2" xfId="2620" xr:uid="{00000000-0005-0000-0000-00009E0C0000}"/>
    <cellStyle name="Normal 4 3 4 2 2" xfId="6358" xr:uid="{C030D8CF-D36D-4A24-B711-5798E8F5F6A1}"/>
    <cellStyle name="Normal 4 3 4 3" xfId="3083" xr:uid="{00000000-0005-0000-0000-00009F0C0000}"/>
    <cellStyle name="Normal 4 3 4 3 2" xfId="6816" xr:uid="{ED1FE431-A07E-4025-9C1A-262E1D8E6E6D}"/>
    <cellStyle name="Normal 4 3 4 4" xfId="2164" xr:uid="{00000000-0005-0000-0000-0000A00C0000}"/>
    <cellStyle name="Normal 4 3 4 4 2" xfId="5904" xr:uid="{072E609B-080F-43F1-98BF-F5524D632B94}"/>
    <cellStyle name="Normal 4 3 4 5" xfId="1467" xr:uid="{00000000-0005-0000-0000-0000A10C0000}"/>
    <cellStyle name="Normal 4 3 4 5 2" xfId="5215" xr:uid="{0DE288F3-5159-4F07-A5C0-78AED01041F9}"/>
    <cellStyle name="Normal 4 3 4 6" xfId="3825" xr:uid="{00000000-0005-0000-0000-0000A20C0000}"/>
    <cellStyle name="Normal 4 3 4 6 2" xfId="7523" xr:uid="{508F8FF0-8CBF-4B78-B068-79C2200358F4}"/>
    <cellStyle name="Normal 4 3 4 7" xfId="4522" xr:uid="{4581445A-415C-4B45-A75E-38B44D60F180}"/>
    <cellStyle name="Normal 4 3 5" xfId="980" xr:uid="{00000000-0005-0000-0000-0000A30C0000}"/>
    <cellStyle name="Normal 4 3 5 2" xfId="3324" xr:uid="{00000000-0005-0000-0000-0000A40C0000}"/>
    <cellStyle name="Normal 4 3 5 2 2" xfId="7047" xr:uid="{CC246FDA-8507-44C2-A5A9-F55FA983B749}"/>
    <cellStyle name="Normal 4 3 5 3" xfId="2393" xr:uid="{00000000-0005-0000-0000-0000A50C0000}"/>
    <cellStyle name="Normal 4 3 5 3 2" xfId="6131" xr:uid="{3DB2AA74-14DD-4BEC-9445-C08F1241B724}"/>
    <cellStyle name="Normal 4 3 5 4" xfId="1699" xr:uid="{00000000-0005-0000-0000-0000A60C0000}"/>
    <cellStyle name="Normal 4 3 5 4 2" xfId="5446" xr:uid="{95DB0E3A-7657-4C2D-87CA-84327F93A24B}"/>
    <cellStyle name="Normal 4 3 5 5" xfId="4056" xr:uid="{00000000-0005-0000-0000-0000A70C0000}"/>
    <cellStyle name="Normal 4 3 5 5 2" xfId="7754" xr:uid="{D6FD5E1D-DB34-4821-BC40-B077382DF847}"/>
    <cellStyle name="Normal 4 3 5 6" xfId="4753" xr:uid="{398A04CC-8BED-4503-95CD-8750EEE04387}"/>
    <cellStyle name="Normal 4 3 6" xfId="2848" xr:uid="{00000000-0005-0000-0000-0000A80C0000}"/>
    <cellStyle name="Normal 4 3 6 2" xfId="6585" xr:uid="{7C166D7A-DCCC-4C5A-8423-6EBCA2610B42}"/>
    <cellStyle name="Normal 4 3 7" xfId="1934" xr:uid="{00000000-0005-0000-0000-0000A90C0000}"/>
    <cellStyle name="Normal 4 3 7 2" xfId="5677" xr:uid="{5C1E051A-B438-4651-B7CB-8BF44CF701DF}"/>
    <cellStyle name="Normal 4 3 8" xfId="1233" xr:uid="{00000000-0005-0000-0000-0000AA0C0000}"/>
    <cellStyle name="Normal 4 3 8 2" xfId="4984" xr:uid="{C3FE9990-10E5-4463-96DA-F7F27E13FC6C}"/>
    <cellStyle name="Normal 4 3 9" xfId="3594" xr:uid="{00000000-0005-0000-0000-0000AB0C0000}"/>
    <cellStyle name="Normal 4 3 9 2" xfId="7292" xr:uid="{8A14BCC6-89AD-4CE5-9C16-7A50813339C0}"/>
    <cellStyle name="Normal 4 4" xfId="423" xr:uid="{00000000-0005-0000-0000-0000AC0C0000}"/>
    <cellStyle name="Normal 4 4 2" xfId="424" xr:uid="{00000000-0005-0000-0000-0000AD0C0000}"/>
    <cellStyle name="Normal 4 4 2 2" xfId="732" xr:uid="{00000000-0005-0000-0000-0000AE0C0000}"/>
    <cellStyle name="Normal 4 4 2 2 2" xfId="2623" xr:uid="{00000000-0005-0000-0000-0000AF0C0000}"/>
    <cellStyle name="Normal 4 4 2 2 2 2" xfId="6361" xr:uid="{835CAF5A-E6C2-4B48-B912-8F48388967B3}"/>
    <cellStyle name="Normal 4 4 2 2 3" xfId="3086" xr:uid="{00000000-0005-0000-0000-0000B00C0000}"/>
    <cellStyle name="Normal 4 4 2 2 3 2" xfId="6819" xr:uid="{4A6123F6-91C1-455A-A4C4-57EE6063607C}"/>
    <cellStyle name="Normal 4 4 2 2 4" xfId="2167" xr:uid="{00000000-0005-0000-0000-0000B10C0000}"/>
    <cellStyle name="Normal 4 4 2 2 4 2" xfId="5907" xr:uid="{A531FBAE-0C4A-478A-B124-3E8EA2504C0F}"/>
    <cellStyle name="Normal 4 4 2 2 5" xfId="1470" xr:uid="{00000000-0005-0000-0000-0000B20C0000}"/>
    <cellStyle name="Normal 4 4 2 2 5 2" xfId="5218" xr:uid="{2DA3D337-F86E-4B8B-B02C-6D9080BBFDE3}"/>
    <cellStyle name="Normal 4 4 2 2 6" xfId="3828" xr:uid="{00000000-0005-0000-0000-0000B30C0000}"/>
    <cellStyle name="Normal 4 4 2 2 6 2" xfId="7526" xr:uid="{03B04126-C326-4893-956D-C6C54D98D676}"/>
    <cellStyle name="Normal 4 4 2 2 7" xfId="4525" xr:uid="{B32917B0-2DFB-41CA-8091-A9939A8AD988}"/>
    <cellStyle name="Normal 4 4 2 3" xfId="983" xr:uid="{00000000-0005-0000-0000-0000B40C0000}"/>
    <cellStyle name="Normal 4 4 2 3 2" xfId="3327" xr:uid="{00000000-0005-0000-0000-0000B50C0000}"/>
    <cellStyle name="Normal 4 4 2 3 2 2" xfId="7050" xr:uid="{8735E5A9-7DB8-4E9A-A24A-F9884112E696}"/>
    <cellStyle name="Normal 4 4 2 3 3" xfId="2396" xr:uid="{00000000-0005-0000-0000-0000B60C0000}"/>
    <cellStyle name="Normal 4 4 2 3 3 2" xfId="6134" xr:uid="{1AAC4EC2-2761-439E-8EF7-3A4C3B3F4845}"/>
    <cellStyle name="Normal 4 4 2 3 4" xfId="1702" xr:uid="{00000000-0005-0000-0000-0000B70C0000}"/>
    <cellStyle name="Normal 4 4 2 3 4 2" xfId="5449" xr:uid="{1FA7A9C8-A6F9-4306-A4AA-649E5174704B}"/>
    <cellStyle name="Normal 4 4 2 3 5" xfId="4059" xr:uid="{00000000-0005-0000-0000-0000B80C0000}"/>
    <cellStyle name="Normal 4 4 2 3 5 2" xfId="7757" xr:uid="{BD9DB6FA-3324-42A3-8388-C1E94F6C7914}"/>
    <cellStyle name="Normal 4 4 2 3 6" xfId="4756" xr:uid="{F767BD8A-0315-406D-BFF9-7BCBD350F617}"/>
    <cellStyle name="Normal 4 4 2 4" xfId="2851" xr:uid="{00000000-0005-0000-0000-0000B90C0000}"/>
    <cellStyle name="Normal 4 4 2 4 2" xfId="6588" xr:uid="{805155B8-F4EA-43C9-AEF0-E4F6A2EE03CD}"/>
    <cellStyle name="Normal 4 4 2 5" xfId="1937" xr:uid="{00000000-0005-0000-0000-0000BA0C0000}"/>
    <cellStyle name="Normal 4 4 2 5 2" xfId="5680" xr:uid="{C3948CEC-DEA9-49AF-9595-D948E2794DE0}"/>
    <cellStyle name="Normal 4 4 2 6" xfId="1236" xr:uid="{00000000-0005-0000-0000-0000BB0C0000}"/>
    <cellStyle name="Normal 4 4 2 6 2" xfId="4987" xr:uid="{306A73AB-4E89-4A8D-A977-6642A26D0C1D}"/>
    <cellStyle name="Normal 4 4 2 7" xfId="3597" xr:uid="{00000000-0005-0000-0000-0000BC0C0000}"/>
    <cellStyle name="Normal 4 4 2 7 2" xfId="7295" xr:uid="{80AA81BB-38D3-4000-9ED1-27293DFDD932}"/>
    <cellStyle name="Normal 4 4 2 8" xfId="4294" xr:uid="{E2FC43C2-D43F-4830-AE08-AB014771423D}"/>
    <cellStyle name="Normal 4 4 3" xfId="731" xr:uid="{00000000-0005-0000-0000-0000BD0C0000}"/>
    <cellStyle name="Normal 4 4 3 2" xfId="2622" xr:uid="{00000000-0005-0000-0000-0000BE0C0000}"/>
    <cellStyle name="Normal 4 4 3 2 2" xfId="6360" xr:uid="{E829D6FF-5429-4628-8858-A9FA53121366}"/>
    <cellStyle name="Normal 4 4 3 3" xfId="3085" xr:uid="{00000000-0005-0000-0000-0000BF0C0000}"/>
    <cellStyle name="Normal 4 4 3 3 2" xfId="6818" xr:uid="{1FE171BF-9483-440F-863A-BD28EAA36591}"/>
    <cellStyle name="Normal 4 4 3 4" xfId="2166" xr:uid="{00000000-0005-0000-0000-0000C00C0000}"/>
    <cellStyle name="Normal 4 4 3 4 2" xfId="5906" xr:uid="{B69FEF83-6783-4464-9FB7-E12F87C9FAA6}"/>
    <cellStyle name="Normal 4 4 3 5" xfId="1469" xr:uid="{00000000-0005-0000-0000-0000C10C0000}"/>
    <cellStyle name="Normal 4 4 3 5 2" xfId="5217" xr:uid="{7E40F256-50E5-4FB4-9C51-A0DFB4B065F4}"/>
    <cellStyle name="Normal 4 4 3 6" xfId="3827" xr:uid="{00000000-0005-0000-0000-0000C20C0000}"/>
    <cellStyle name="Normal 4 4 3 6 2" xfId="7525" xr:uid="{6BB49C8C-C8A9-46DC-B1C2-7BB29E3423CF}"/>
    <cellStyle name="Normal 4 4 3 7" xfId="4524" xr:uid="{2FE55138-3263-4F9E-B7A8-F35ADE15A341}"/>
    <cellStyle name="Normal 4 4 4" xfId="982" xr:uid="{00000000-0005-0000-0000-0000C30C0000}"/>
    <cellStyle name="Normal 4 4 4 2" xfId="3326" xr:uid="{00000000-0005-0000-0000-0000C40C0000}"/>
    <cellStyle name="Normal 4 4 4 2 2" xfId="7049" xr:uid="{C79967F3-AD0A-4743-9833-B64465705CAF}"/>
    <cellStyle name="Normal 4 4 4 3" xfId="2395" xr:uid="{00000000-0005-0000-0000-0000C50C0000}"/>
    <cellStyle name="Normal 4 4 4 3 2" xfId="6133" xr:uid="{21F0D921-BCDC-48D8-BC44-48E3A8F0841E}"/>
    <cellStyle name="Normal 4 4 4 4" xfId="1701" xr:uid="{00000000-0005-0000-0000-0000C60C0000}"/>
    <cellStyle name="Normal 4 4 4 4 2" xfId="5448" xr:uid="{1D47EF5A-400B-4353-A16B-55E754B1A747}"/>
    <cellStyle name="Normal 4 4 4 5" xfId="4058" xr:uid="{00000000-0005-0000-0000-0000C70C0000}"/>
    <cellStyle name="Normal 4 4 4 5 2" xfId="7756" xr:uid="{1DFB599B-34A8-41F1-B42B-8C7B11DB1FC8}"/>
    <cellStyle name="Normal 4 4 4 6" xfId="4755" xr:uid="{4294CC10-BF3E-4678-B796-AC0B34728075}"/>
    <cellStyle name="Normal 4 4 5" xfId="2850" xr:uid="{00000000-0005-0000-0000-0000C80C0000}"/>
    <cellStyle name="Normal 4 4 5 2" xfId="6587" xr:uid="{BAF2254C-E66E-4854-854A-EE49E4B7F155}"/>
    <cellStyle name="Normal 4 4 6" xfId="1936" xr:uid="{00000000-0005-0000-0000-0000C90C0000}"/>
    <cellStyle name="Normal 4 4 6 2" xfId="5679" xr:uid="{A6B7609F-46C1-4A9C-8C6E-AACAA0E3A147}"/>
    <cellStyle name="Normal 4 4 7" xfId="1235" xr:uid="{00000000-0005-0000-0000-0000CA0C0000}"/>
    <cellStyle name="Normal 4 4 7 2" xfId="4986" xr:uid="{CA9471DE-ED89-42C5-A390-576D7458BF78}"/>
    <cellStyle name="Normal 4 4 8" xfId="3596" xr:uid="{00000000-0005-0000-0000-0000CB0C0000}"/>
    <cellStyle name="Normal 4 4 8 2" xfId="7294" xr:uid="{46B9B6E3-E242-489F-BA71-C8707045AB49}"/>
    <cellStyle name="Normal 4 4 9" xfId="4293" xr:uid="{62F259AA-0A71-4126-B529-A2FBE8A3E689}"/>
    <cellStyle name="Normal 4 5" xfId="425" xr:uid="{00000000-0005-0000-0000-0000CC0C0000}"/>
    <cellStyle name="Normal 4 6" xfId="426" xr:uid="{00000000-0005-0000-0000-0000CD0C0000}"/>
    <cellStyle name="Normal 4 6 2" xfId="427" xr:uid="{00000000-0005-0000-0000-0000CE0C0000}"/>
    <cellStyle name="Normal 4 6 2 2" xfId="734" xr:uid="{00000000-0005-0000-0000-0000CF0C0000}"/>
    <cellStyle name="Normal 4 6 2 2 2" xfId="2625" xr:uid="{00000000-0005-0000-0000-0000D00C0000}"/>
    <cellStyle name="Normal 4 6 2 2 2 2" xfId="6363" xr:uid="{BD8F4EBA-50B9-4242-927B-D202BA9B5A54}"/>
    <cellStyle name="Normal 4 6 2 2 3" xfId="3088" xr:uid="{00000000-0005-0000-0000-0000D10C0000}"/>
    <cellStyle name="Normal 4 6 2 2 3 2" xfId="6821" xr:uid="{550FE9D0-07A1-428A-870B-7CDB71590D16}"/>
    <cellStyle name="Normal 4 6 2 2 4" xfId="2169" xr:uid="{00000000-0005-0000-0000-0000D20C0000}"/>
    <cellStyle name="Normal 4 6 2 2 4 2" xfId="5909" xr:uid="{0C65A592-B24B-436A-BFAD-96B99EFF9064}"/>
    <cellStyle name="Normal 4 6 2 2 5" xfId="1472" xr:uid="{00000000-0005-0000-0000-0000D30C0000}"/>
    <cellStyle name="Normal 4 6 2 2 5 2" xfId="5220" xr:uid="{A4C0FBAA-A638-4E2A-88E6-C14774E4B613}"/>
    <cellStyle name="Normal 4 6 2 2 6" xfId="3830" xr:uid="{00000000-0005-0000-0000-0000D40C0000}"/>
    <cellStyle name="Normal 4 6 2 2 6 2" xfId="7528" xr:uid="{40F46AD7-7488-4171-B03B-9F6B5DDEBE97}"/>
    <cellStyle name="Normal 4 6 2 2 7" xfId="4527" xr:uid="{A2C96A1B-BF62-4C50-9284-CD6508575B78}"/>
    <cellStyle name="Normal 4 6 2 3" xfId="985" xr:uid="{00000000-0005-0000-0000-0000D50C0000}"/>
    <cellStyle name="Normal 4 6 2 3 2" xfId="3329" xr:uid="{00000000-0005-0000-0000-0000D60C0000}"/>
    <cellStyle name="Normal 4 6 2 3 2 2" xfId="7052" xr:uid="{2DEC802E-7FDB-4B7D-A5EB-02EB4CAC373C}"/>
    <cellStyle name="Normal 4 6 2 3 3" xfId="2398" xr:uid="{00000000-0005-0000-0000-0000D70C0000}"/>
    <cellStyle name="Normal 4 6 2 3 3 2" xfId="6136" xr:uid="{387FD850-7A01-4423-B601-AB2581F31202}"/>
    <cellStyle name="Normal 4 6 2 3 4" xfId="1704" xr:uid="{00000000-0005-0000-0000-0000D80C0000}"/>
    <cellStyle name="Normal 4 6 2 3 4 2" xfId="5451" xr:uid="{89AFD389-2B32-4D2D-93D3-EBA9BCF78E17}"/>
    <cellStyle name="Normal 4 6 2 3 5" xfId="4061" xr:uid="{00000000-0005-0000-0000-0000D90C0000}"/>
    <cellStyle name="Normal 4 6 2 3 5 2" xfId="7759" xr:uid="{4E1E8B3E-8C32-4659-AB8C-6180107D0008}"/>
    <cellStyle name="Normal 4 6 2 3 6" xfId="4758" xr:uid="{F276F301-802F-4957-957F-D6BA8F260E65}"/>
    <cellStyle name="Normal 4 6 2 4" xfId="2853" xr:uid="{00000000-0005-0000-0000-0000DA0C0000}"/>
    <cellStyle name="Normal 4 6 2 4 2" xfId="6590" xr:uid="{F602A73C-DD02-41ED-84CC-6863F766040E}"/>
    <cellStyle name="Normal 4 6 2 5" xfId="1939" xr:uid="{00000000-0005-0000-0000-0000DB0C0000}"/>
    <cellStyle name="Normal 4 6 2 5 2" xfId="5682" xr:uid="{B139086F-3EF3-44B2-B955-8C28C5065E33}"/>
    <cellStyle name="Normal 4 6 2 6" xfId="1238" xr:uid="{00000000-0005-0000-0000-0000DC0C0000}"/>
    <cellStyle name="Normal 4 6 2 6 2" xfId="4989" xr:uid="{5DDF12F3-6A64-4326-A0C2-062C561949C1}"/>
    <cellStyle name="Normal 4 6 2 7" xfId="3599" xr:uid="{00000000-0005-0000-0000-0000DD0C0000}"/>
    <cellStyle name="Normal 4 6 2 7 2" xfId="7297" xr:uid="{B7679708-7249-48A1-9157-B465E04CBB65}"/>
    <cellStyle name="Normal 4 6 2 8" xfId="4296" xr:uid="{E94EE8ED-0737-48AB-9598-B809C1150CA4}"/>
    <cellStyle name="Normal 4 6 3" xfId="733" xr:uid="{00000000-0005-0000-0000-0000DE0C0000}"/>
    <cellStyle name="Normal 4 6 3 2" xfId="2624" xr:uid="{00000000-0005-0000-0000-0000DF0C0000}"/>
    <cellStyle name="Normal 4 6 3 2 2" xfId="6362" xr:uid="{80B1C44C-ADDC-4915-BE3B-36CA188E9EA5}"/>
    <cellStyle name="Normal 4 6 3 3" xfId="3087" xr:uid="{00000000-0005-0000-0000-0000E00C0000}"/>
    <cellStyle name="Normal 4 6 3 3 2" xfId="6820" xr:uid="{E773AE42-BC8C-4318-A1B0-681BFEAD1C69}"/>
    <cellStyle name="Normal 4 6 3 4" xfId="2168" xr:uid="{00000000-0005-0000-0000-0000E10C0000}"/>
    <cellStyle name="Normal 4 6 3 4 2" xfId="5908" xr:uid="{FCC8C08B-6EA0-457E-AF7F-973C27F59E12}"/>
    <cellStyle name="Normal 4 6 3 5" xfId="1471" xr:uid="{00000000-0005-0000-0000-0000E20C0000}"/>
    <cellStyle name="Normal 4 6 3 5 2" xfId="5219" xr:uid="{3734B26A-58FD-4040-BFBE-BCF6ACB99C47}"/>
    <cellStyle name="Normal 4 6 3 6" xfId="3829" xr:uid="{00000000-0005-0000-0000-0000E30C0000}"/>
    <cellStyle name="Normal 4 6 3 6 2" xfId="7527" xr:uid="{6DE814E6-41AE-4CEB-A92B-1374AE8A3D5B}"/>
    <cellStyle name="Normal 4 6 3 7" xfId="4526" xr:uid="{80B77232-CAB5-413C-9DCB-4086AB5813DA}"/>
    <cellStyle name="Normal 4 6 4" xfId="984" xr:uid="{00000000-0005-0000-0000-0000E40C0000}"/>
    <cellStyle name="Normal 4 6 4 2" xfId="3328" xr:uid="{00000000-0005-0000-0000-0000E50C0000}"/>
    <cellStyle name="Normal 4 6 4 2 2" xfId="7051" xr:uid="{C7E45A46-44DE-465B-95AF-97EDFCA9E39E}"/>
    <cellStyle name="Normal 4 6 4 3" xfId="2397" xr:uid="{00000000-0005-0000-0000-0000E60C0000}"/>
    <cellStyle name="Normal 4 6 4 3 2" xfId="6135" xr:uid="{40D53E05-5398-4E51-BDC8-64EA8DEF8DF2}"/>
    <cellStyle name="Normal 4 6 4 4" xfId="1703" xr:uid="{00000000-0005-0000-0000-0000E70C0000}"/>
    <cellStyle name="Normal 4 6 4 4 2" xfId="5450" xr:uid="{3E2E975B-9C14-4E0F-B009-9AEB12C1BA4F}"/>
    <cellStyle name="Normal 4 6 4 5" xfId="4060" xr:uid="{00000000-0005-0000-0000-0000E80C0000}"/>
    <cellStyle name="Normal 4 6 4 5 2" xfId="7758" xr:uid="{FFD1DB58-AC2A-4997-A95E-E031525FB7AD}"/>
    <cellStyle name="Normal 4 6 4 6" xfId="4757" xr:uid="{7337DE8B-4B0D-4E75-8047-B6B0924350BB}"/>
    <cellStyle name="Normal 4 6 5" xfId="2852" xr:uid="{00000000-0005-0000-0000-0000E90C0000}"/>
    <cellStyle name="Normal 4 6 5 2" xfId="6589" xr:uid="{53693F27-5EFE-46F7-9E8D-F30AD381E3B5}"/>
    <cellStyle name="Normal 4 6 6" xfId="1938" xr:uid="{00000000-0005-0000-0000-0000EA0C0000}"/>
    <cellStyle name="Normal 4 6 6 2" xfId="5681" xr:uid="{6F34C301-D99D-4C62-9661-2E9B0666E5BC}"/>
    <cellStyle name="Normal 4 6 7" xfId="1237" xr:uid="{00000000-0005-0000-0000-0000EB0C0000}"/>
    <cellStyle name="Normal 4 6 7 2" xfId="4988" xr:uid="{F6D4CE95-6339-4623-9834-317BB9BE68BD}"/>
    <cellStyle name="Normal 4 6 8" xfId="3598" xr:uid="{00000000-0005-0000-0000-0000EC0C0000}"/>
    <cellStyle name="Normal 4 6 8 2" xfId="7296" xr:uid="{807A14E0-71E5-4593-850C-7588BE7BB73A}"/>
    <cellStyle name="Normal 4 6 9" xfId="4295" xr:uid="{578C84BC-C5C9-4D51-A599-847F34F00E00}"/>
    <cellStyle name="Normal 4 7" xfId="428" xr:uid="{00000000-0005-0000-0000-0000ED0C0000}"/>
    <cellStyle name="Normal 4 7 2" xfId="735" xr:uid="{00000000-0005-0000-0000-0000EE0C0000}"/>
    <cellStyle name="Normal 4 7 2 2" xfId="2626" xr:uid="{00000000-0005-0000-0000-0000EF0C0000}"/>
    <cellStyle name="Normal 4 7 2 2 2" xfId="6364" xr:uid="{7CD194B9-EBB8-43C2-A046-82C5F1B62503}"/>
    <cellStyle name="Normal 4 7 2 3" xfId="3089" xr:uid="{00000000-0005-0000-0000-0000F00C0000}"/>
    <cellStyle name="Normal 4 7 2 3 2" xfId="6822" xr:uid="{BD327C76-8470-4E55-8212-55205CD0D7F9}"/>
    <cellStyle name="Normal 4 7 2 4" xfId="2170" xr:uid="{00000000-0005-0000-0000-0000F10C0000}"/>
    <cellStyle name="Normal 4 7 2 4 2" xfId="5910" xr:uid="{DC6CB52F-A5C6-451B-8080-D1EC6808EC2C}"/>
    <cellStyle name="Normal 4 7 2 5" xfId="1473" xr:uid="{00000000-0005-0000-0000-0000F20C0000}"/>
    <cellStyle name="Normal 4 7 2 5 2" xfId="5221" xr:uid="{BA9473BB-3F45-4D2A-A04F-DF692F427886}"/>
    <cellStyle name="Normal 4 7 2 6" xfId="3831" xr:uid="{00000000-0005-0000-0000-0000F30C0000}"/>
    <cellStyle name="Normal 4 7 2 6 2" xfId="7529" xr:uid="{6DA593EC-699F-491D-948A-4B6C73CBC106}"/>
    <cellStyle name="Normal 4 7 2 7" xfId="4528" xr:uid="{53FFAC4A-AC59-45A8-824C-8E15F8A8B1D5}"/>
    <cellStyle name="Normal 4 7 3" xfId="986" xr:uid="{00000000-0005-0000-0000-0000F40C0000}"/>
    <cellStyle name="Normal 4 7 3 2" xfId="3330" xr:uid="{00000000-0005-0000-0000-0000F50C0000}"/>
    <cellStyle name="Normal 4 7 3 2 2" xfId="7053" xr:uid="{8C7159BD-AA40-4B35-B776-90DC99F826E7}"/>
    <cellStyle name="Normal 4 7 3 3" xfId="2399" xr:uid="{00000000-0005-0000-0000-0000F60C0000}"/>
    <cellStyle name="Normal 4 7 3 3 2" xfId="6137" xr:uid="{7E4FC5F4-9F15-425D-8FFA-4F6799B5A33F}"/>
    <cellStyle name="Normal 4 7 3 4" xfId="1705" xr:uid="{00000000-0005-0000-0000-0000F70C0000}"/>
    <cellStyle name="Normal 4 7 3 4 2" xfId="5452" xr:uid="{CAA8CAD5-B9D9-4B89-8705-17DF224ECFE7}"/>
    <cellStyle name="Normal 4 7 3 5" xfId="4062" xr:uid="{00000000-0005-0000-0000-0000F80C0000}"/>
    <cellStyle name="Normal 4 7 3 5 2" xfId="7760" xr:uid="{BC4962FF-7C5C-493A-96D6-3C287688A1CB}"/>
    <cellStyle name="Normal 4 7 3 6" xfId="4759" xr:uid="{AC152AB2-996A-4B86-B8E5-706611EB2BBB}"/>
    <cellStyle name="Normal 4 7 4" xfId="2854" xr:uid="{00000000-0005-0000-0000-0000F90C0000}"/>
    <cellStyle name="Normal 4 7 4 2" xfId="6591" xr:uid="{697C1BD1-750F-4AB3-BC83-3611913800AB}"/>
    <cellStyle name="Normal 4 7 5" xfId="1940" xr:uid="{00000000-0005-0000-0000-0000FA0C0000}"/>
    <cellStyle name="Normal 4 7 5 2" xfId="5683" xr:uid="{1C8B6522-5B48-4141-9505-89B19969F2C4}"/>
    <cellStyle name="Normal 4 7 6" xfId="1239" xr:uid="{00000000-0005-0000-0000-0000FB0C0000}"/>
    <cellStyle name="Normal 4 7 6 2" xfId="4990" xr:uid="{12EF4AEF-04C2-487A-9427-6CB1A248F620}"/>
    <cellStyle name="Normal 4 7 7" xfId="3600" xr:uid="{00000000-0005-0000-0000-0000FC0C0000}"/>
    <cellStyle name="Normal 4 7 7 2" xfId="7298" xr:uid="{6E1B564B-F536-48DD-AEBD-F1E7B3219105}"/>
    <cellStyle name="Normal 4 7 8" xfId="4297" xr:uid="{81036882-6510-44BF-BA62-111E0C12F27E}"/>
    <cellStyle name="Normal 4 8" xfId="429" xr:uid="{00000000-0005-0000-0000-0000FD0C0000}"/>
    <cellStyle name="Normal 4 8 2" xfId="736" xr:uid="{00000000-0005-0000-0000-0000FE0C0000}"/>
    <cellStyle name="Normal 4 8 2 2" xfId="2627" xr:uid="{00000000-0005-0000-0000-0000FF0C0000}"/>
    <cellStyle name="Normal 4 8 2 2 2" xfId="6365" xr:uid="{A1C9D7A5-82A8-4D08-A1F8-D9B89930D33C}"/>
    <cellStyle name="Normal 4 8 2 3" xfId="3090" xr:uid="{00000000-0005-0000-0000-0000000D0000}"/>
    <cellStyle name="Normal 4 8 2 3 2" xfId="6823" xr:uid="{3F03C471-F99E-44A8-87BB-8810759905A5}"/>
    <cellStyle name="Normal 4 8 2 4" xfId="2171" xr:uid="{00000000-0005-0000-0000-0000010D0000}"/>
    <cellStyle name="Normal 4 8 2 4 2" xfId="5911" xr:uid="{C97BC448-82C7-4E50-AE2D-BFBE93C650DB}"/>
    <cellStyle name="Normal 4 8 2 5" xfId="1474" xr:uid="{00000000-0005-0000-0000-0000020D0000}"/>
    <cellStyle name="Normal 4 8 2 5 2" xfId="5222" xr:uid="{0ED4D1B4-49D3-469B-A53A-45966E5FA230}"/>
    <cellStyle name="Normal 4 8 2 6" xfId="3832" xr:uid="{00000000-0005-0000-0000-0000030D0000}"/>
    <cellStyle name="Normal 4 8 2 6 2" xfId="7530" xr:uid="{0E3BFC5C-E949-4809-B882-3E6D9EE05485}"/>
    <cellStyle name="Normal 4 8 2 7" xfId="4529" xr:uid="{961526C5-8A21-4379-9446-64EEA36C9746}"/>
    <cellStyle name="Normal 4 8 3" xfId="987" xr:uid="{00000000-0005-0000-0000-0000040D0000}"/>
    <cellStyle name="Normal 4 8 3 2" xfId="3331" xr:uid="{00000000-0005-0000-0000-0000050D0000}"/>
    <cellStyle name="Normal 4 8 3 2 2" xfId="7054" xr:uid="{7E5AEE38-394B-4AE4-A5FF-54278E2E55E1}"/>
    <cellStyle name="Normal 4 8 3 3" xfId="2400" xr:uid="{00000000-0005-0000-0000-0000060D0000}"/>
    <cellStyle name="Normal 4 8 3 3 2" xfId="6138" xr:uid="{4CB40600-1F4D-4B2D-9C83-342FE3CF745C}"/>
    <cellStyle name="Normal 4 8 3 4" xfId="1706" xr:uid="{00000000-0005-0000-0000-0000070D0000}"/>
    <cellStyle name="Normal 4 8 3 4 2" xfId="5453" xr:uid="{C1F272DC-34A9-461F-A499-430CB4412E27}"/>
    <cellStyle name="Normal 4 8 3 5" xfId="4063" xr:uid="{00000000-0005-0000-0000-0000080D0000}"/>
    <cellStyle name="Normal 4 8 3 5 2" xfId="7761" xr:uid="{5845B7C9-1CBF-429A-8E7C-0402C33D04CA}"/>
    <cellStyle name="Normal 4 8 3 6" xfId="4760" xr:uid="{4A336283-15BD-4030-B29C-738DDC4183E0}"/>
    <cellStyle name="Normal 4 8 4" xfId="2855" xr:uid="{00000000-0005-0000-0000-0000090D0000}"/>
    <cellStyle name="Normal 4 8 4 2" xfId="6592" xr:uid="{58F2B993-E60E-4BF6-B2F4-72F016501C6F}"/>
    <cellStyle name="Normal 4 8 5" xfId="1941" xr:uid="{00000000-0005-0000-0000-00000A0D0000}"/>
    <cellStyle name="Normal 4 8 5 2" xfId="5684" xr:uid="{9D15E649-5C20-4170-8FE1-2F342975B5E5}"/>
    <cellStyle name="Normal 4 8 6" xfId="1240" xr:uid="{00000000-0005-0000-0000-00000B0D0000}"/>
    <cellStyle name="Normal 4 8 6 2" xfId="4991" xr:uid="{09917F86-53D8-4AD6-AA1F-9F0B8F84927E}"/>
    <cellStyle name="Normal 4 8 7" xfId="3601" xr:uid="{00000000-0005-0000-0000-00000C0D0000}"/>
    <cellStyle name="Normal 4 8 7 2" xfId="7299" xr:uid="{BDF9A6E9-C048-4CB3-8A3D-E635B3FFB1D2}"/>
    <cellStyle name="Normal 4 8 8" xfId="4298" xr:uid="{5CBACB62-6E62-48C0-83C6-E07F12BA4CEF}"/>
    <cellStyle name="Normal 4 9" xfId="529" xr:uid="{00000000-0005-0000-0000-00000D0D0000}"/>
    <cellStyle name="Normal 4 9 2" xfId="2467" xr:uid="{00000000-0005-0000-0000-00000E0D0000}"/>
    <cellStyle name="Normal 4 9 2 2" xfId="6205" xr:uid="{DAEAD0B2-7F3D-4697-A522-204B6731F59A}"/>
    <cellStyle name="Normal 4 9 3" xfId="2890" xr:uid="{00000000-0005-0000-0000-00000F0D0000}"/>
    <cellStyle name="Normal 4 9 4" xfId="2011" xr:uid="{00000000-0005-0000-0000-0000100D0000}"/>
    <cellStyle name="Normal 4 9 4 2" xfId="5751" xr:uid="{0ADA04EA-B6A4-4DD2-92C6-262C16923B86}"/>
    <cellStyle name="Normal 40" xfId="430" xr:uid="{00000000-0005-0000-0000-0000110D0000}"/>
    <cellStyle name="Normal 41" xfId="431" xr:uid="{00000000-0005-0000-0000-0000120D0000}"/>
    <cellStyle name="Normal 42" xfId="432" xr:uid="{00000000-0005-0000-0000-0000130D0000}"/>
    <cellStyle name="Normal 43" xfId="433" xr:uid="{00000000-0005-0000-0000-0000140D0000}"/>
    <cellStyle name="Normal 44" xfId="434" xr:uid="{00000000-0005-0000-0000-0000150D0000}"/>
    <cellStyle name="Normal 45" xfId="435" xr:uid="{00000000-0005-0000-0000-0000160D0000}"/>
    <cellStyle name="Normal 46" xfId="436" xr:uid="{00000000-0005-0000-0000-0000170D0000}"/>
    <cellStyle name="Normal 47" xfId="437" xr:uid="{00000000-0005-0000-0000-0000180D0000}"/>
    <cellStyle name="Normal 47 2" xfId="737" xr:uid="{00000000-0005-0000-0000-0000190D0000}"/>
    <cellStyle name="Normal 47 2 2" xfId="2628" xr:uid="{00000000-0005-0000-0000-00001A0D0000}"/>
    <cellStyle name="Normal 47 2 2 2" xfId="6366" xr:uid="{1B14ED67-FD90-4F31-8DA6-F3CE3B2AA6C8}"/>
    <cellStyle name="Normal 47 2 3" xfId="3091" xr:uid="{00000000-0005-0000-0000-00001B0D0000}"/>
    <cellStyle name="Normal 47 2 3 2" xfId="6824" xr:uid="{A28398B9-59B6-4E2E-97AC-39CC09E61C1D}"/>
    <cellStyle name="Normal 47 2 4" xfId="2172" xr:uid="{00000000-0005-0000-0000-00001C0D0000}"/>
    <cellStyle name="Normal 47 2 4 2" xfId="5912" xr:uid="{A02420C2-050C-40A8-8398-8A4732D14B21}"/>
    <cellStyle name="Normal 47 2 5" xfId="1475" xr:uid="{00000000-0005-0000-0000-00001D0D0000}"/>
    <cellStyle name="Normal 47 2 5 2" xfId="5223" xr:uid="{499D3A9C-EE42-4FD6-A705-2E486697AA36}"/>
    <cellStyle name="Normal 47 2 6" xfId="3833" xr:uid="{00000000-0005-0000-0000-00001E0D0000}"/>
    <cellStyle name="Normal 47 2 6 2" xfId="7531" xr:uid="{3A68E88C-95DF-45F9-8F17-8C2C9CBFA846}"/>
    <cellStyle name="Normal 47 2 7" xfId="4530" xr:uid="{676FCDA4-3080-41ED-A710-6FA7E9075DF0}"/>
    <cellStyle name="Normal 47 3" xfId="989" xr:uid="{00000000-0005-0000-0000-00001F0D0000}"/>
    <cellStyle name="Normal 47 3 2" xfId="3333" xr:uid="{00000000-0005-0000-0000-0000200D0000}"/>
    <cellStyle name="Normal 47 3 2 2" xfId="7055" xr:uid="{2B5426D3-D11F-415A-B69E-4DB484FB0868}"/>
    <cellStyle name="Normal 47 3 3" xfId="2401" xr:uid="{00000000-0005-0000-0000-0000210D0000}"/>
    <cellStyle name="Normal 47 3 3 2" xfId="6139" xr:uid="{8C3D0717-B62C-4688-BAC7-34A913AB2EC9}"/>
    <cellStyle name="Normal 47 3 4" xfId="1707" xr:uid="{00000000-0005-0000-0000-0000220D0000}"/>
    <cellStyle name="Normal 47 3 4 2" xfId="5454" xr:uid="{E9DB8FA6-52C8-400E-9CCB-8C0DFDA4A789}"/>
    <cellStyle name="Normal 47 3 5" xfId="4064" xr:uid="{00000000-0005-0000-0000-0000230D0000}"/>
    <cellStyle name="Normal 47 3 5 2" xfId="7762" xr:uid="{C8830097-2032-412A-8776-A2BDF440DFD2}"/>
    <cellStyle name="Normal 47 3 6" xfId="4761" xr:uid="{7F6593C1-53EC-4EBA-922B-9330CDD07D0A}"/>
    <cellStyle name="Normal 47 4" xfId="2856" xr:uid="{00000000-0005-0000-0000-0000240D0000}"/>
    <cellStyle name="Normal 47 4 2" xfId="6593" xr:uid="{4ECE892E-BC8A-4CD5-A644-82AB3D6B2127}"/>
    <cellStyle name="Normal 47 5" xfId="1942" xr:uid="{00000000-0005-0000-0000-0000250D0000}"/>
    <cellStyle name="Normal 47 5 2" xfId="5685" xr:uid="{463A3A06-FFA6-4C6D-84D9-DB25037F210E}"/>
    <cellStyle name="Normal 47 6" xfId="1241" xr:uid="{00000000-0005-0000-0000-0000260D0000}"/>
    <cellStyle name="Normal 47 6 2" xfId="4992" xr:uid="{83D1B961-940E-43A3-B5CB-B4DD0029EBC1}"/>
    <cellStyle name="Normal 47 7" xfId="3602" xr:uid="{00000000-0005-0000-0000-0000270D0000}"/>
    <cellStyle name="Normal 47 7 2" xfId="7300" xr:uid="{5C3BEEAC-7A71-49AB-A80D-AFBF3FA3DC46}"/>
    <cellStyle name="Normal 47 8" xfId="4299" xr:uid="{9B8A494F-4BDD-4FD7-A435-5EF9D0C2B479}"/>
    <cellStyle name="Normal 48" xfId="438" xr:uid="{00000000-0005-0000-0000-0000280D0000}"/>
    <cellStyle name="Normal 48 2" xfId="738" xr:uid="{00000000-0005-0000-0000-0000290D0000}"/>
    <cellStyle name="Normal 48 2 2" xfId="2629" xr:uid="{00000000-0005-0000-0000-00002A0D0000}"/>
    <cellStyle name="Normal 48 2 2 2" xfId="6367" xr:uid="{98293FBD-F69D-4145-AA77-3B480D25EA8F}"/>
    <cellStyle name="Normal 48 2 3" xfId="3092" xr:uid="{00000000-0005-0000-0000-00002B0D0000}"/>
    <cellStyle name="Normal 48 2 3 2" xfId="6825" xr:uid="{BC667D49-5898-498F-A247-DDDBDECC109B}"/>
    <cellStyle name="Normal 48 2 4" xfId="2173" xr:uid="{00000000-0005-0000-0000-00002C0D0000}"/>
    <cellStyle name="Normal 48 2 4 2" xfId="5913" xr:uid="{9E18E925-CC96-446D-848C-1EE3B991B7E3}"/>
    <cellStyle name="Normal 48 2 5" xfId="1476" xr:uid="{00000000-0005-0000-0000-00002D0D0000}"/>
    <cellStyle name="Normal 48 2 5 2" xfId="5224" xr:uid="{6D3097FE-09A8-4204-89AA-ECFFBBCA19C8}"/>
    <cellStyle name="Normal 48 2 6" xfId="3834" xr:uid="{00000000-0005-0000-0000-00002E0D0000}"/>
    <cellStyle name="Normal 48 2 6 2" xfId="7532" xr:uid="{4272B205-56FF-4F8F-8D9F-EEF2FE055378}"/>
    <cellStyle name="Normal 48 2 7" xfId="4531" xr:uid="{78C7D9C6-78D5-4B71-B0D5-4912139460B2}"/>
    <cellStyle name="Normal 48 3" xfId="990" xr:uid="{00000000-0005-0000-0000-00002F0D0000}"/>
    <cellStyle name="Normal 48 3 2" xfId="3334" xr:uid="{00000000-0005-0000-0000-0000300D0000}"/>
    <cellStyle name="Normal 48 3 2 2" xfId="7056" xr:uid="{233BC717-0616-45B1-9F62-BAE5EAA2C0F3}"/>
    <cellStyle name="Normal 48 3 3" xfId="2402" xr:uid="{00000000-0005-0000-0000-0000310D0000}"/>
    <cellStyle name="Normal 48 3 3 2" xfId="6140" xr:uid="{CFFF842E-E6C1-4DE9-8035-6D530BC93500}"/>
    <cellStyle name="Normal 48 3 4" xfId="1708" xr:uid="{00000000-0005-0000-0000-0000320D0000}"/>
    <cellStyle name="Normal 48 3 4 2" xfId="5455" xr:uid="{462A70AB-22F9-47F5-A2B0-6AFDFFA04E0E}"/>
    <cellStyle name="Normal 48 3 5" xfId="4065" xr:uid="{00000000-0005-0000-0000-0000330D0000}"/>
    <cellStyle name="Normal 48 3 5 2" xfId="7763" xr:uid="{B5803433-BDEA-422C-98ED-60FC964B8567}"/>
    <cellStyle name="Normal 48 3 6" xfId="4762" xr:uid="{F91388A9-B052-4D49-B276-34AB8A9554A1}"/>
    <cellStyle name="Normal 48 4" xfId="2857" xr:uid="{00000000-0005-0000-0000-0000340D0000}"/>
    <cellStyle name="Normal 48 4 2" xfId="6594" xr:uid="{3F3947E7-A693-48A0-B858-B53251948240}"/>
    <cellStyle name="Normal 48 5" xfId="1943" xr:uid="{00000000-0005-0000-0000-0000350D0000}"/>
    <cellStyle name="Normal 48 5 2" xfId="5686" xr:uid="{75719725-FC62-48F0-8F61-49E07431DA3E}"/>
    <cellStyle name="Normal 48 6" xfId="1242" xr:uid="{00000000-0005-0000-0000-0000360D0000}"/>
    <cellStyle name="Normal 48 6 2" xfId="4993" xr:uid="{4E34D78C-CD75-4F66-88D5-2614C05F004F}"/>
    <cellStyle name="Normal 48 7" xfId="3603" xr:uid="{00000000-0005-0000-0000-0000370D0000}"/>
    <cellStyle name="Normal 48 7 2" xfId="7301" xr:uid="{D6E52B7A-5554-4EB1-987C-9EC20ECF3A81}"/>
    <cellStyle name="Normal 48 8" xfId="4300" xr:uid="{679EA9EA-8FCE-49F1-9823-EF71481537DD}"/>
    <cellStyle name="Normal 49" xfId="439" xr:uid="{00000000-0005-0000-0000-0000380D0000}"/>
    <cellStyle name="Normal 49 2" xfId="739" xr:uid="{00000000-0005-0000-0000-0000390D0000}"/>
    <cellStyle name="Normal 49 2 2" xfId="2630" xr:uid="{00000000-0005-0000-0000-00003A0D0000}"/>
    <cellStyle name="Normal 49 2 2 2" xfId="6368" xr:uid="{14CB123C-5E7B-4783-A8F2-FA15934933FA}"/>
    <cellStyle name="Normal 49 2 3" xfId="3093" xr:uid="{00000000-0005-0000-0000-00003B0D0000}"/>
    <cellStyle name="Normal 49 2 3 2" xfId="6826" xr:uid="{28CD48F8-10F4-4CB5-A812-3AE48744E9B3}"/>
    <cellStyle name="Normal 49 2 4" xfId="2174" xr:uid="{00000000-0005-0000-0000-00003C0D0000}"/>
    <cellStyle name="Normal 49 2 4 2" xfId="5914" xr:uid="{4122D27A-CC33-4A4D-81D7-DD3A9D84B4C2}"/>
    <cellStyle name="Normal 49 2 5" xfId="1477" xr:uid="{00000000-0005-0000-0000-00003D0D0000}"/>
    <cellStyle name="Normal 49 2 5 2" xfId="5225" xr:uid="{AB8231E7-83C2-409F-BDF2-1726E1F74A0E}"/>
    <cellStyle name="Normal 49 2 6" xfId="3835" xr:uid="{00000000-0005-0000-0000-00003E0D0000}"/>
    <cellStyle name="Normal 49 2 6 2" xfId="7533" xr:uid="{F331861F-36BD-4B92-9675-0CA3923CEC26}"/>
    <cellStyle name="Normal 49 2 7" xfId="4532" xr:uid="{98D1EA64-FBB4-4677-A9BD-8A03D6D668FF}"/>
    <cellStyle name="Normal 49 3" xfId="991" xr:uid="{00000000-0005-0000-0000-00003F0D0000}"/>
    <cellStyle name="Normal 49 3 2" xfId="3335" xr:uid="{00000000-0005-0000-0000-0000400D0000}"/>
    <cellStyle name="Normal 49 3 2 2" xfId="7057" xr:uid="{7319CE4E-1DC3-4B44-9CCC-F91C582D7656}"/>
    <cellStyle name="Normal 49 3 3" xfId="2403" xr:uid="{00000000-0005-0000-0000-0000410D0000}"/>
    <cellStyle name="Normal 49 3 3 2" xfId="6141" xr:uid="{F373DE2C-761A-4F01-8627-66A7CA6C1470}"/>
    <cellStyle name="Normal 49 3 4" xfId="1709" xr:uid="{00000000-0005-0000-0000-0000420D0000}"/>
    <cellStyle name="Normal 49 3 4 2" xfId="5456" xr:uid="{004DD125-5773-4BAC-AFDC-103F7A22F60E}"/>
    <cellStyle name="Normal 49 3 5" xfId="4066" xr:uid="{00000000-0005-0000-0000-0000430D0000}"/>
    <cellStyle name="Normal 49 3 5 2" xfId="7764" xr:uid="{CB3B5CAD-9E0F-4F96-9B77-E8F412FCF73B}"/>
    <cellStyle name="Normal 49 3 6" xfId="4763" xr:uid="{9D5D4453-8D96-48FA-8A84-E043F25E01C4}"/>
    <cellStyle name="Normal 49 4" xfId="2858" xr:uid="{00000000-0005-0000-0000-0000440D0000}"/>
    <cellStyle name="Normal 49 4 2" xfId="6595" xr:uid="{931F4838-61DA-44B4-B71A-A37E6D87E26A}"/>
    <cellStyle name="Normal 49 5" xfId="1944" xr:uid="{00000000-0005-0000-0000-0000450D0000}"/>
    <cellStyle name="Normal 49 5 2" xfId="5687" xr:uid="{40F64D36-4E87-4898-93CB-D375EAA26168}"/>
    <cellStyle name="Normal 49 6" xfId="1243" xr:uid="{00000000-0005-0000-0000-0000460D0000}"/>
    <cellStyle name="Normal 49 6 2" xfId="4994" xr:uid="{B9F4363E-B338-4EBE-BA29-82EA148654E7}"/>
    <cellStyle name="Normal 49 7" xfId="3604" xr:uid="{00000000-0005-0000-0000-0000470D0000}"/>
    <cellStyle name="Normal 49 7 2" xfId="7302" xr:uid="{731AA245-6166-4FB4-B497-6C381D1DAA91}"/>
    <cellStyle name="Normal 49 8" xfId="4301" xr:uid="{46AD072B-7F69-4AF2-8186-9E48AE3D70BF}"/>
    <cellStyle name="Normal 5" xfId="131" xr:uid="{00000000-0005-0000-0000-0000480D0000}"/>
    <cellStyle name="Normal 5 2" xfId="440" xr:uid="{00000000-0005-0000-0000-0000490D0000}"/>
    <cellStyle name="Normal 5 3" xfId="441" xr:uid="{00000000-0005-0000-0000-00004A0D0000}"/>
    <cellStyle name="Normal 5 4" xfId="442" xr:uid="{00000000-0005-0000-0000-00004B0D0000}"/>
    <cellStyle name="Normal 50" xfId="156" xr:uid="{00000000-0005-0000-0000-00004C0D0000}"/>
    <cellStyle name="Normal 50 2" xfId="583" xr:uid="{00000000-0005-0000-0000-00004D0D0000}"/>
    <cellStyle name="Normal 50 2 2" xfId="2474" xr:uid="{00000000-0005-0000-0000-00004E0D0000}"/>
    <cellStyle name="Normal 50 2 2 2" xfId="6212" xr:uid="{32D56A9C-30AF-4CAB-8754-82261D1E1FE8}"/>
    <cellStyle name="Normal 50 2 3" xfId="2937" xr:uid="{00000000-0005-0000-0000-00004F0D0000}"/>
    <cellStyle name="Normal 50 2 3 2" xfId="6670" xr:uid="{2B5CF992-B539-4E20-AF1C-E50A18A65896}"/>
    <cellStyle name="Normal 50 2 4" xfId="2018" xr:uid="{00000000-0005-0000-0000-0000500D0000}"/>
    <cellStyle name="Normal 50 2 4 2" xfId="5758" xr:uid="{DD43A1EE-E021-47C0-B2DF-5D7E940ED84C}"/>
    <cellStyle name="Normal 50 2 5" xfId="1321" xr:uid="{00000000-0005-0000-0000-0000510D0000}"/>
    <cellStyle name="Normal 50 2 5 2" xfId="5069" xr:uid="{8034699B-F528-42CC-9D71-B5C93EBD67CF}"/>
    <cellStyle name="Normal 50 2 6" xfId="3679" xr:uid="{00000000-0005-0000-0000-0000520D0000}"/>
    <cellStyle name="Normal 50 2 6 2" xfId="7377" xr:uid="{33377650-42F2-455C-8FD7-C9C5922166C7}"/>
    <cellStyle name="Normal 50 2 7" xfId="4376" xr:uid="{1E8F7209-A6EE-4D7A-922E-F6759B58FC31}"/>
    <cellStyle name="Normal 50 3" xfId="826" xr:uid="{00000000-0005-0000-0000-0000530D0000}"/>
    <cellStyle name="Normal 50 3 2" xfId="3171" xr:uid="{00000000-0005-0000-0000-0000540D0000}"/>
    <cellStyle name="Normal 50 3 2 2" xfId="6901" xr:uid="{845CACAF-CF9D-4D87-9E65-9AA68CB2C7AC}"/>
    <cellStyle name="Normal 50 3 3" xfId="2246" xr:uid="{00000000-0005-0000-0000-0000550D0000}"/>
    <cellStyle name="Normal 50 3 3 2" xfId="5985" xr:uid="{865A4096-C5CC-4A63-AEFA-E872A9170C5C}"/>
    <cellStyle name="Normal 50 3 4" xfId="1553" xr:uid="{00000000-0005-0000-0000-0000560D0000}"/>
    <cellStyle name="Normal 50 3 4 2" xfId="5300" xr:uid="{7D55E09D-5775-409B-B6F0-35E8DFEFD560}"/>
    <cellStyle name="Normal 50 3 5" xfId="3910" xr:uid="{00000000-0005-0000-0000-0000570D0000}"/>
    <cellStyle name="Normal 50 3 5 2" xfId="7608" xr:uid="{65DD071F-B6F3-44AD-A88F-191B0E4F0BAF}"/>
    <cellStyle name="Normal 50 3 6" xfId="4607" xr:uid="{472E7255-8BC4-407C-9A31-1E6272421233}"/>
    <cellStyle name="Normal 50 4" xfId="2702" xr:uid="{00000000-0005-0000-0000-0000580D0000}"/>
    <cellStyle name="Normal 50 4 2" xfId="6439" xr:uid="{8AEEF642-E15C-49DC-BCF6-F1B04487FD67}"/>
    <cellStyle name="Normal 50 5" xfId="1788" xr:uid="{00000000-0005-0000-0000-0000590D0000}"/>
    <cellStyle name="Normal 50 5 2" xfId="5531" xr:uid="{030B8E39-E332-4D95-BB38-B393CFAEFBD0}"/>
    <cellStyle name="Normal 50 6" xfId="1087" xr:uid="{00000000-0005-0000-0000-00005A0D0000}"/>
    <cellStyle name="Normal 50 6 2" xfId="4838" xr:uid="{0BBEFC14-B365-41B7-B007-68F8EE6A8CFC}"/>
    <cellStyle name="Normal 50 7" xfId="3448" xr:uid="{00000000-0005-0000-0000-00005B0D0000}"/>
    <cellStyle name="Normal 50 7 2" xfId="7146" xr:uid="{D5E3C74A-0D9F-4788-8006-0BB95EE8A081}"/>
    <cellStyle name="Normal 50 8" xfId="4145" xr:uid="{045F4B15-02BC-46CF-9EF8-6135A3CD4CAF}"/>
    <cellStyle name="Normal 51" xfId="523" xr:uid="{00000000-0005-0000-0000-00005C0D0000}"/>
    <cellStyle name="Normal 51 2" xfId="774" xr:uid="{00000000-0005-0000-0000-00005D0D0000}"/>
    <cellStyle name="Normal 51 2 2" xfId="2658" xr:uid="{00000000-0005-0000-0000-00005E0D0000}"/>
    <cellStyle name="Normal 51 2 2 2" xfId="6396" xr:uid="{F7D894BA-A129-4327-99D4-ECB1C7C19EDE}"/>
    <cellStyle name="Normal 51 2 3" xfId="3121" xr:uid="{00000000-0005-0000-0000-00005F0D0000}"/>
    <cellStyle name="Normal 51 2 3 2" xfId="6854" xr:uid="{C9CD3077-F79E-4076-83C5-701211D2BF5F}"/>
    <cellStyle name="Normal 51 2 4" xfId="2202" xr:uid="{00000000-0005-0000-0000-0000600D0000}"/>
    <cellStyle name="Normal 51 2 4 2" xfId="5942" xr:uid="{67A1A904-EDCB-4F29-B0C6-573A29B5AD6A}"/>
    <cellStyle name="Normal 51 2 5" xfId="1505" xr:uid="{00000000-0005-0000-0000-0000610D0000}"/>
    <cellStyle name="Normal 51 2 5 2" xfId="5253" xr:uid="{7361CA30-671D-4B94-BF17-D9A4C27B32D3}"/>
    <cellStyle name="Normal 51 2 6" xfId="3863" xr:uid="{00000000-0005-0000-0000-0000620D0000}"/>
    <cellStyle name="Normal 51 2 6 2" xfId="7561" xr:uid="{8408C632-3E11-40E1-BDAF-E9F2950F99AF}"/>
    <cellStyle name="Normal 51 2 7" xfId="4560" xr:uid="{6E47023B-8DC8-4A36-B932-719D7EED2ECF}"/>
    <cellStyle name="Normal 51 3" xfId="1022" xr:uid="{00000000-0005-0000-0000-0000630D0000}"/>
    <cellStyle name="Normal 51 3 2" xfId="3366" xr:uid="{00000000-0005-0000-0000-0000640D0000}"/>
    <cellStyle name="Normal 51 3 2 2" xfId="7085" xr:uid="{A7417308-EDC1-4DA6-9F26-B4F014CBDA6B}"/>
    <cellStyle name="Normal 51 3 3" xfId="2431" xr:uid="{00000000-0005-0000-0000-0000650D0000}"/>
    <cellStyle name="Normal 51 3 3 2" xfId="6169" xr:uid="{7B660DFF-03B2-422E-BD83-41751407342D}"/>
    <cellStyle name="Normal 51 3 4" xfId="1737" xr:uid="{00000000-0005-0000-0000-0000660D0000}"/>
    <cellStyle name="Normal 51 3 4 2" xfId="5484" xr:uid="{973451A5-325F-49C8-AC49-5B097F3F143A}"/>
    <cellStyle name="Normal 51 3 5" xfId="4094" xr:uid="{00000000-0005-0000-0000-0000670D0000}"/>
    <cellStyle name="Normal 51 3 5 2" xfId="7792" xr:uid="{51AEFD80-C9F8-4853-961F-C4E194E1FC1F}"/>
    <cellStyle name="Normal 51 3 6" xfId="4791" xr:uid="{F1070EB6-DD78-4ED8-8E97-CDB7EE2B15FB}"/>
    <cellStyle name="Normal 51 4" xfId="2889" xr:uid="{00000000-0005-0000-0000-0000680D0000}"/>
    <cellStyle name="Normal 51 4 2" xfId="6623" xr:uid="{8B23B2B5-1EF9-42C6-96C0-32231FD2C9D3}"/>
    <cellStyle name="Normal 51 5" xfId="1975" xr:uid="{00000000-0005-0000-0000-0000690D0000}"/>
    <cellStyle name="Normal 51 5 2" xfId="5715" xr:uid="{7447B9D1-A5A3-4695-BDEF-A2B10729BF52}"/>
    <cellStyle name="Normal 51 6" xfId="1274" xr:uid="{00000000-0005-0000-0000-00006A0D0000}"/>
    <cellStyle name="Normal 51 6 2" xfId="5022" xr:uid="{4177580A-883F-4DC2-9A8A-BF8EFC76155D}"/>
    <cellStyle name="Normal 51 7" xfId="3632" xr:uid="{00000000-0005-0000-0000-00006B0D0000}"/>
    <cellStyle name="Normal 51 7 2" xfId="7330" xr:uid="{30871003-C9AF-4031-A1C1-0FBB910CFBA4}"/>
    <cellStyle name="Normal 51 8" xfId="4329" xr:uid="{38DA1246-28B7-439F-B9CE-3D401F2511C2}"/>
    <cellStyle name="Normal 52" xfId="524" xr:uid="{00000000-0005-0000-0000-00006C0D0000}"/>
    <cellStyle name="Normal 529" xfId="443" xr:uid="{00000000-0005-0000-0000-00006D0D0000}"/>
    <cellStyle name="Normal 53" xfId="527" xr:uid="{00000000-0005-0000-0000-00006E0D0000}"/>
    <cellStyle name="Normal 54" xfId="772" xr:uid="{00000000-0005-0000-0000-00006F0D0000}"/>
    <cellStyle name="Normal 55" xfId="771" xr:uid="{00000000-0005-0000-0000-0000700D0000}"/>
    <cellStyle name="Normal 56" xfId="770" xr:uid="{00000000-0005-0000-0000-0000710D0000}"/>
    <cellStyle name="Normal 57" xfId="769" xr:uid="{00000000-0005-0000-0000-0000720D0000}"/>
    <cellStyle name="Normal 58" xfId="758" xr:uid="{00000000-0005-0000-0000-0000730D0000}"/>
    <cellStyle name="Normal 59" xfId="756" xr:uid="{00000000-0005-0000-0000-0000740D0000}"/>
    <cellStyle name="Normal 6" xfId="4" xr:uid="{00000000-0005-0000-0000-0000750D0000}"/>
    <cellStyle name="Normal 6 2" xfId="132" xr:uid="{00000000-0005-0000-0000-0000760D0000}"/>
    <cellStyle name="Normal 6 2 2" xfId="444" xr:uid="{00000000-0005-0000-0000-0000770D0000}"/>
    <cellStyle name="Normal 6 3" xfId="133" xr:uid="{00000000-0005-0000-0000-0000780D0000}"/>
    <cellStyle name="Normal 6 4" xfId="539" xr:uid="{00000000-0005-0000-0000-0000790D0000}"/>
    <cellStyle name="Normal 60" xfId="773" xr:uid="{00000000-0005-0000-0000-00007A0D0000}"/>
    <cellStyle name="Normal 61" xfId="779" xr:uid="{00000000-0005-0000-0000-00007B0D0000}"/>
    <cellStyle name="Normal 62" xfId="780" xr:uid="{00000000-0005-0000-0000-00007C0D0000}"/>
    <cellStyle name="Normal 63" xfId="928" xr:uid="{00000000-0005-0000-0000-00007D0D0000}"/>
    <cellStyle name="Normal 64" xfId="1037" xr:uid="{00000000-0005-0000-0000-00007E0D0000}"/>
    <cellStyle name="Normal 65" xfId="3386" xr:uid="{00000000-0005-0000-0000-00007F0D0000}"/>
    <cellStyle name="Normal 65 2" xfId="7090" xr:uid="{E5C7106F-589B-4695-8601-0FFD1350CF81}"/>
    <cellStyle name="Normal 66" xfId="3390" xr:uid="{00000000-0005-0000-0000-0000800D0000}"/>
    <cellStyle name="Normal 66 2" xfId="7094" xr:uid="{D35330EF-1DED-4C45-BDFF-17A67F93B8B5}"/>
    <cellStyle name="Normal 67" xfId="3397" xr:uid="{00000000-0005-0000-0000-0000810D0000}"/>
    <cellStyle name="Normal 67 2" xfId="7096" xr:uid="{9E0535AD-B7B2-472E-8FF8-B67111D5DBD8}"/>
    <cellStyle name="Normal 68" xfId="3399" xr:uid="{00000000-0005-0000-0000-0000820D0000}"/>
    <cellStyle name="Normal 68 2" xfId="7098" xr:uid="{C34A5D99-49B9-42AD-96CE-98B00A4AE6E4}"/>
    <cellStyle name="Normal 69" xfId="3402" xr:uid="{00000000-0005-0000-0000-0000830D0000}"/>
    <cellStyle name="Normal 69 2" xfId="7101" xr:uid="{C35FEC06-21E9-4959-AF4E-ADE7507EE042}"/>
    <cellStyle name="Normal 7" xfId="134" xr:uid="{00000000-0005-0000-0000-0000840D0000}"/>
    <cellStyle name="Normal 7 11" xfId="445" xr:uid="{00000000-0005-0000-0000-0000850D0000}"/>
    <cellStyle name="Normal 7 2" xfId="446" xr:uid="{00000000-0005-0000-0000-0000860D0000}"/>
    <cellStyle name="Normal 7 2 2" xfId="447" xr:uid="{00000000-0005-0000-0000-0000870D0000}"/>
    <cellStyle name="Normal 7 2 2 2" xfId="741" xr:uid="{00000000-0005-0000-0000-0000880D0000}"/>
    <cellStyle name="Normal 7 2 2 2 2" xfId="2632" xr:uid="{00000000-0005-0000-0000-0000890D0000}"/>
    <cellStyle name="Normal 7 2 2 2 2 2" xfId="6370" xr:uid="{AAA82004-9A40-46D2-90E1-F4266AE80018}"/>
    <cellStyle name="Normal 7 2 2 2 3" xfId="3095" xr:uid="{00000000-0005-0000-0000-00008A0D0000}"/>
    <cellStyle name="Normal 7 2 2 2 3 2" xfId="6828" xr:uid="{37C08980-F64E-4F3E-B96D-16776B45F6C0}"/>
    <cellStyle name="Normal 7 2 2 2 4" xfId="2176" xr:uid="{00000000-0005-0000-0000-00008B0D0000}"/>
    <cellStyle name="Normal 7 2 2 2 4 2" xfId="5916" xr:uid="{AC8841FD-C07F-4E51-86FB-6402C09BEC65}"/>
    <cellStyle name="Normal 7 2 2 2 5" xfId="1479" xr:uid="{00000000-0005-0000-0000-00008C0D0000}"/>
    <cellStyle name="Normal 7 2 2 2 5 2" xfId="5227" xr:uid="{2D55355C-8E96-4045-A42D-3EE037DD08CF}"/>
    <cellStyle name="Normal 7 2 2 2 6" xfId="3837" xr:uid="{00000000-0005-0000-0000-00008D0D0000}"/>
    <cellStyle name="Normal 7 2 2 2 6 2" xfId="7535" xr:uid="{8A2244EC-0C31-4031-8444-B16B9E1111DC}"/>
    <cellStyle name="Normal 7 2 2 2 7" xfId="4534" xr:uid="{C395A5AF-666E-41C2-871C-B5C0A7475FE6}"/>
    <cellStyle name="Normal 7 2 2 3" xfId="993" xr:uid="{00000000-0005-0000-0000-00008E0D0000}"/>
    <cellStyle name="Normal 7 2 2 3 2" xfId="3337" xr:uid="{00000000-0005-0000-0000-00008F0D0000}"/>
    <cellStyle name="Normal 7 2 2 3 2 2" xfId="7059" xr:uid="{A4E990C6-D6F2-4532-B4F2-EE82C4BCE723}"/>
    <cellStyle name="Normal 7 2 2 3 3" xfId="2405" xr:uid="{00000000-0005-0000-0000-0000900D0000}"/>
    <cellStyle name="Normal 7 2 2 3 3 2" xfId="6143" xr:uid="{7A504756-8620-4301-BDAC-C4F5AE6C3A30}"/>
    <cellStyle name="Normal 7 2 2 3 4" xfId="1711" xr:uid="{00000000-0005-0000-0000-0000910D0000}"/>
    <cellStyle name="Normal 7 2 2 3 4 2" xfId="5458" xr:uid="{D7817CC3-66EE-475C-93E7-C99BA158EC76}"/>
    <cellStyle name="Normal 7 2 2 3 5" xfId="4068" xr:uid="{00000000-0005-0000-0000-0000920D0000}"/>
    <cellStyle name="Normal 7 2 2 3 5 2" xfId="7766" xr:uid="{7049862E-8DA5-45B3-963E-FDE6B96A058D}"/>
    <cellStyle name="Normal 7 2 2 3 6" xfId="4765" xr:uid="{2C3FEE6A-8877-40D8-B0D3-D3ECDBAF4CAE}"/>
    <cellStyle name="Normal 7 2 2 4" xfId="2860" xr:uid="{00000000-0005-0000-0000-0000930D0000}"/>
    <cellStyle name="Normal 7 2 2 4 2" xfId="6597" xr:uid="{CFB0AD4D-C8A8-454C-9809-64453F451FE5}"/>
    <cellStyle name="Normal 7 2 2 5" xfId="1946" xr:uid="{00000000-0005-0000-0000-0000940D0000}"/>
    <cellStyle name="Normal 7 2 2 5 2" xfId="5689" xr:uid="{ED1565B4-F255-47FD-A876-382FC07E7551}"/>
    <cellStyle name="Normal 7 2 2 6" xfId="1245" xr:uid="{00000000-0005-0000-0000-0000950D0000}"/>
    <cellStyle name="Normal 7 2 2 6 2" xfId="4996" xr:uid="{093C72EC-D4FC-41D5-B2F8-415773933FFB}"/>
    <cellStyle name="Normal 7 2 2 7" xfId="3606" xr:uid="{00000000-0005-0000-0000-0000960D0000}"/>
    <cellStyle name="Normal 7 2 2 7 2" xfId="7304" xr:uid="{92EBA644-E387-45EA-A1EC-0E0622E039D8}"/>
    <cellStyle name="Normal 7 2 2 8" xfId="4303" xr:uid="{D21F7B1A-D2EE-4620-9503-FA707E7C0A4A}"/>
    <cellStyle name="Normal 7 2 3" xfId="740" xr:uid="{00000000-0005-0000-0000-0000970D0000}"/>
    <cellStyle name="Normal 7 2 3 2" xfId="2631" xr:uid="{00000000-0005-0000-0000-0000980D0000}"/>
    <cellStyle name="Normal 7 2 3 2 2" xfId="6369" xr:uid="{E0DADA15-0A84-42D8-9DF6-D0CCD2989E66}"/>
    <cellStyle name="Normal 7 2 3 3" xfId="3094" xr:uid="{00000000-0005-0000-0000-0000990D0000}"/>
    <cellStyle name="Normal 7 2 3 3 2" xfId="6827" xr:uid="{5FA44CE8-9273-4FF4-BE94-2ECE5A866BE8}"/>
    <cellStyle name="Normal 7 2 3 4" xfId="2175" xr:uid="{00000000-0005-0000-0000-00009A0D0000}"/>
    <cellStyle name="Normal 7 2 3 4 2" xfId="5915" xr:uid="{E0C74154-E4FA-4D62-8699-31E5EFEDD171}"/>
    <cellStyle name="Normal 7 2 3 5" xfId="1478" xr:uid="{00000000-0005-0000-0000-00009B0D0000}"/>
    <cellStyle name="Normal 7 2 3 5 2" xfId="5226" xr:uid="{84552A89-12CB-4497-99B7-4892F8E66D39}"/>
    <cellStyle name="Normal 7 2 3 6" xfId="3836" xr:uid="{00000000-0005-0000-0000-00009C0D0000}"/>
    <cellStyle name="Normal 7 2 3 6 2" xfId="7534" xr:uid="{04CE238B-7AEE-4075-A847-2E2CA5B52B12}"/>
    <cellStyle name="Normal 7 2 3 7" xfId="4533" xr:uid="{13936D72-9655-473A-93B9-5BFA49152FB3}"/>
    <cellStyle name="Normal 7 2 4" xfId="992" xr:uid="{00000000-0005-0000-0000-00009D0D0000}"/>
    <cellStyle name="Normal 7 2 4 2" xfId="3336" xr:uid="{00000000-0005-0000-0000-00009E0D0000}"/>
    <cellStyle name="Normal 7 2 4 2 2" xfId="7058" xr:uid="{EBF76A30-3D75-4803-8E70-3E4114B40B89}"/>
    <cellStyle name="Normal 7 2 4 3" xfId="2404" xr:uid="{00000000-0005-0000-0000-00009F0D0000}"/>
    <cellStyle name="Normal 7 2 4 3 2" xfId="6142" xr:uid="{D4D29575-B818-4774-A9D4-37376E69832E}"/>
    <cellStyle name="Normal 7 2 4 4" xfId="1710" xr:uid="{00000000-0005-0000-0000-0000A00D0000}"/>
    <cellStyle name="Normal 7 2 4 4 2" xfId="5457" xr:uid="{63962918-7A1C-4CCF-B87E-105B7BC34EB1}"/>
    <cellStyle name="Normal 7 2 4 5" xfId="4067" xr:uid="{00000000-0005-0000-0000-0000A10D0000}"/>
    <cellStyle name="Normal 7 2 4 5 2" xfId="7765" xr:uid="{9E6AC2AE-C064-44D6-A163-D59E9E6271D2}"/>
    <cellStyle name="Normal 7 2 4 6" xfId="4764" xr:uid="{4FA5F95B-777F-4298-9427-EEBDC346923F}"/>
    <cellStyle name="Normal 7 2 5" xfId="2859" xr:uid="{00000000-0005-0000-0000-0000A20D0000}"/>
    <cellStyle name="Normal 7 2 5 2" xfId="6596" xr:uid="{13F709C7-A42F-4CD5-B991-10B312A08A82}"/>
    <cellStyle name="Normal 7 2 6" xfId="1945" xr:uid="{00000000-0005-0000-0000-0000A30D0000}"/>
    <cellStyle name="Normal 7 2 6 2" xfId="5688" xr:uid="{4D04594D-61DC-4412-83FA-F78BD02F10BB}"/>
    <cellStyle name="Normal 7 2 7" xfId="1244" xr:uid="{00000000-0005-0000-0000-0000A40D0000}"/>
    <cellStyle name="Normal 7 2 7 2" xfId="4995" xr:uid="{4AE2D7F7-B6EF-4B5D-B3C7-C207D7B57ACC}"/>
    <cellStyle name="Normal 7 2 8" xfId="3605" xr:uid="{00000000-0005-0000-0000-0000A50D0000}"/>
    <cellStyle name="Normal 7 2 8 2" xfId="7303" xr:uid="{49908B8C-2F83-4C3C-9995-0350196DB173}"/>
    <cellStyle name="Normal 7 2 9" xfId="4302" xr:uid="{5060A694-162F-4D5A-B23B-EDD9A9C037B3}"/>
    <cellStyle name="Normal 7 3" xfId="448" xr:uid="{00000000-0005-0000-0000-0000A60D0000}"/>
    <cellStyle name="Normal 70" xfId="3405" xr:uid="{00000000-0005-0000-0000-0000A70D0000}"/>
    <cellStyle name="Normal 71" xfId="4099" xr:uid="{F43D66F9-E3EC-4E73-ACB3-BA5DABB99DBD}"/>
    <cellStyle name="Normal 8" xfId="135" xr:uid="{00000000-0005-0000-0000-0000A80D0000}"/>
    <cellStyle name="Normal 8 2" xfId="449" xr:uid="{00000000-0005-0000-0000-0000A90D0000}"/>
    <cellStyle name="Normal 8 3" xfId="450" xr:uid="{00000000-0005-0000-0000-0000AA0D0000}"/>
    <cellStyle name="Normal 9" xfId="136" xr:uid="{00000000-0005-0000-0000-0000AB0D0000}"/>
    <cellStyle name="Normal 9 10" xfId="1081" xr:uid="{00000000-0005-0000-0000-0000AC0D0000}"/>
    <cellStyle name="Normal 9 10 2" xfId="4833" xr:uid="{60F00974-CD90-4D96-A962-1EFEF5A1A382}"/>
    <cellStyle name="Normal 9 11" xfId="3391" xr:uid="{00000000-0005-0000-0000-0000AD0D0000}"/>
    <cellStyle name="Normal 9 12" xfId="3443" xr:uid="{00000000-0005-0000-0000-0000AE0D0000}"/>
    <cellStyle name="Normal 9 12 2" xfId="7141" xr:uid="{EF418D77-A54E-4998-A0DB-83B682ED5505}"/>
    <cellStyle name="Normal 9 13" xfId="4140" xr:uid="{CA2DF439-DE72-41C5-A2E8-B77F361D8CA1}"/>
    <cellStyle name="Normal 9 2" xfId="137" xr:uid="{00000000-0005-0000-0000-0000AF0D0000}"/>
    <cellStyle name="Normal 9 2 2" xfId="451" xr:uid="{00000000-0005-0000-0000-0000B00D0000}"/>
    <cellStyle name="Normal 9 2 2 2" xfId="742" xr:uid="{00000000-0005-0000-0000-0000B10D0000}"/>
    <cellStyle name="Normal 9 2 2 2 2" xfId="2633" xr:uid="{00000000-0005-0000-0000-0000B20D0000}"/>
    <cellStyle name="Normal 9 2 2 2 2 2" xfId="6371" xr:uid="{FB706E2D-0BD2-4482-8933-7F3BA44430BD}"/>
    <cellStyle name="Normal 9 2 2 2 3" xfId="3096" xr:uid="{00000000-0005-0000-0000-0000B30D0000}"/>
    <cellStyle name="Normal 9 2 2 2 3 2" xfId="6829" xr:uid="{4E1E3646-1A2F-4B00-9ABB-AB46E30240B1}"/>
    <cellStyle name="Normal 9 2 2 2 4" xfId="2177" xr:uid="{00000000-0005-0000-0000-0000B40D0000}"/>
    <cellStyle name="Normal 9 2 2 2 4 2" xfId="5917" xr:uid="{135FD0D9-B7BF-49A3-8600-84C281B12D36}"/>
    <cellStyle name="Normal 9 2 2 2 5" xfId="1480" xr:uid="{00000000-0005-0000-0000-0000B50D0000}"/>
    <cellStyle name="Normal 9 2 2 2 5 2" xfId="5228" xr:uid="{11F22B13-D84E-4FE6-9841-648BB9DFBA08}"/>
    <cellStyle name="Normal 9 2 2 2 6" xfId="3838" xr:uid="{00000000-0005-0000-0000-0000B60D0000}"/>
    <cellStyle name="Normal 9 2 2 2 6 2" xfId="7536" xr:uid="{E8A5DBA6-8620-4EF0-B71A-B53ECFC8079E}"/>
    <cellStyle name="Normal 9 2 2 2 7" xfId="4535" xr:uid="{CD0C194C-2DA1-4ED9-B085-B5823AE82EAB}"/>
    <cellStyle name="Normal 9 2 2 3" xfId="994" xr:uid="{00000000-0005-0000-0000-0000B70D0000}"/>
    <cellStyle name="Normal 9 2 2 3 2" xfId="3338" xr:uid="{00000000-0005-0000-0000-0000B80D0000}"/>
    <cellStyle name="Normal 9 2 2 3 2 2" xfId="7060" xr:uid="{DEA49499-27AD-4840-96B2-1E24CB1D9AA1}"/>
    <cellStyle name="Normal 9 2 2 3 3" xfId="2406" xr:uid="{00000000-0005-0000-0000-0000B90D0000}"/>
    <cellStyle name="Normal 9 2 2 3 3 2" xfId="6144" xr:uid="{02D4AAC2-1555-44F9-AFFD-9826A6157A9A}"/>
    <cellStyle name="Normal 9 2 2 3 4" xfId="1712" xr:uid="{00000000-0005-0000-0000-0000BA0D0000}"/>
    <cellStyle name="Normal 9 2 2 3 4 2" xfId="5459" xr:uid="{67044A48-76EF-4A19-AF54-7631721723CD}"/>
    <cellStyle name="Normal 9 2 2 3 5" xfId="4069" xr:uid="{00000000-0005-0000-0000-0000BB0D0000}"/>
    <cellStyle name="Normal 9 2 2 3 5 2" xfId="7767" xr:uid="{F3B2E5AB-E5F6-4AE6-AEDA-FF81A29282E1}"/>
    <cellStyle name="Normal 9 2 2 3 6" xfId="4766" xr:uid="{24DFE83F-8AB6-4E2C-A460-5D6BD1818692}"/>
    <cellStyle name="Normal 9 2 2 4" xfId="2861" xr:uid="{00000000-0005-0000-0000-0000BC0D0000}"/>
    <cellStyle name="Normal 9 2 2 4 2" xfId="6598" xr:uid="{64701D80-8F81-49AF-AE07-5623BB2DDA5F}"/>
    <cellStyle name="Normal 9 2 2 5" xfId="1947" xr:uid="{00000000-0005-0000-0000-0000BD0D0000}"/>
    <cellStyle name="Normal 9 2 2 5 2" xfId="5690" xr:uid="{32C66FA4-4CE1-44BC-BF7F-5A9C50AE3563}"/>
    <cellStyle name="Normal 9 2 2 6" xfId="1246" xr:uid="{00000000-0005-0000-0000-0000BE0D0000}"/>
    <cellStyle name="Normal 9 2 2 6 2" xfId="4997" xr:uid="{55EB39E9-7F28-4482-B5A1-863AE7706A33}"/>
    <cellStyle name="Normal 9 2 2 7" xfId="3607" xr:uid="{00000000-0005-0000-0000-0000BF0D0000}"/>
    <cellStyle name="Normal 9 2 2 7 2" xfId="7305" xr:uid="{84DB4016-DB69-4387-9C8A-2983EF3706A9}"/>
    <cellStyle name="Normal 9 2 2 8" xfId="4304" xr:uid="{526EE530-EC8D-4079-9E55-0D093E743716}"/>
    <cellStyle name="Normal 9 2 3" xfId="579" xr:uid="{00000000-0005-0000-0000-0000C00D0000}"/>
    <cellStyle name="Normal 9 2 3 2" xfId="2470" xr:uid="{00000000-0005-0000-0000-0000C10D0000}"/>
    <cellStyle name="Normal 9 2 3 2 2" xfId="6208" xr:uid="{8B519723-BAC0-4936-8DF1-21BF69C488E8}"/>
    <cellStyle name="Normal 9 2 3 3" xfId="2933" xr:uid="{00000000-0005-0000-0000-0000C20D0000}"/>
    <cellStyle name="Normal 9 2 3 3 2" xfId="6666" xr:uid="{B3E86953-1258-46A1-90DA-4B4D74155870}"/>
    <cellStyle name="Normal 9 2 3 4" xfId="2014" xr:uid="{00000000-0005-0000-0000-0000C30D0000}"/>
    <cellStyle name="Normal 9 2 3 4 2" xfId="5754" xr:uid="{7CA92D6D-8813-4CA1-808C-506E6BC9F941}"/>
    <cellStyle name="Normal 9 2 3 5" xfId="1317" xr:uid="{00000000-0005-0000-0000-0000C40D0000}"/>
    <cellStyle name="Normal 9 2 3 5 2" xfId="5065" xr:uid="{1A1FD552-AABB-4CED-BB1A-F6572533793E}"/>
    <cellStyle name="Normal 9 2 3 6" xfId="3675" xr:uid="{00000000-0005-0000-0000-0000C50D0000}"/>
    <cellStyle name="Normal 9 2 3 6 2" xfId="7373" xr:uid="{5F027ADD-2927-429F-8B4C-C15A5D4DA028}"/>
    <cellStyle name="Normal 9 2 3 7" xfId="4372" xr:uid="{EBCC8A13-C54B-470C-B5D9-D08D5EE7DF70}"/>
    <cellStyle name="Normal 9 2 4" xfId="821" xr:uid="{00000000-0005-0000-0000-0000C60D0000}"/>
    <cellStyle name="Normal 9 2 4 2" xfId="3166" xr:uid="{00000000-0005-0000-0000-0000C70D0000}"/>
    <cellStyle name="Normal 9 2 4 2 2" xfId="6897" xr:uid="{9AD8D910-E755-4795-90A3-07228B5517CB}"/>
    <cellStyle name="Normal 9 2 4 3" xfId="2242" xr:uid="{00000000-0005-0000-0000-0000C80D0000}"/>
    <cellStyle name="Normal 9 2 4 3 2" xfId="5981" xr:uid="{A40A7E8E-C4B4-43DE-BB39-E5F9E4EB4C80}"/>
    <cellStyle name="Normal 9 2 4 4" xfId="1548" xr:uid="{00000000-0005-0000-0000-0000C90D0000}"/>
    <cellStyle name="Normal 9 2 4 4 2" xfId="5296" xr:uid="{3952A22F-2151-4921-9AB8-F60245C2BE0C}"/>
    <cellStyle name="Normal 9 2 4 5" xfId="3906" xr:uid="{00000000-0005-0000-0000-0000CA0D0000}"/>
    <cellStyle name="Normal 9 2 4 5 2" xfId="7604" xr:uid="{0EBBB569-EE44-48E6-B5BB-6ADC5215F983}"/>
    <cellStyle name="Normal 9 2 4 6" xfId="4603" xr:uid="{727ED351-67A4-4005-9236-5B1088DB25C2}"/>
    <cellStyle name="Normal 9 2 5" xfId="2697" xr:uid="{00000000-0005-0000-0000-0000CB0D0000}"/>
    <cellStyle name="Normal 9 2 5 2" xfId="6435" xr:uid="{019B8399-7455-4AA4-AE12-E159BBA188BD}"/>
    <cellStyle name="Normal 9 2 6" xfId="1783" xr:uid="{00000000-0005-0000-0000-0000CC0D0000}"/>
    <cellStyle name="Normal 9 2 6 2" xfId="5527" xr:uid="{C0AFE9D4-79D9-453D-83A5-C98AFD75E99B}"/>
    <cellStyle name="Normal 9 2 7" xfId="1082" xr:uid="{00000000-0005-0000-0000-0000CD0D0000}"/>
    <cellStyle name="Normal 9 2 7 2" xfId="4834" xr:uid="{7500DD56-EF57-4055-BFBA-1DC8D24D91A0}"/>
    <cellStyle name="Normal 9 2 8" xfId="3444" xr:uid="{00000000-0005-0000-0000-0000CE0D0000}"/>
    <cellStyle name="Normal 9 2 8 2" xfId="7142" xr:uid="{18F0693F-92FD-4252-92AA-5D3B2032BA78}"/>
    <cellStyle name="Normal 9 2 9" xfId="4141" xr:uid="{3C97A953-9835-4C09-B7AB-C8BAE4874F0E}"/>
    <cellStyle name="Normal 9 3" xfId="138" xr:uid="{00000000-0005-0000-0000-0000CF0D0000}"/>
    <cellStyle name="Normal 9 3 2" xfId="452" xr:uid="{00000000-0005-0000-0000-0000D00D0000}"/>
    <cellStyle name="Normal 9 3 2 2" xfId="743" xr:uid="{00000000-0005-0000-0000-0000D10D0000}"/>
    <cellStyle name="Normal 9 3 2 2 2" xfId="2634" xr:uid="{00000000-0005-0000-0000-0000D20D0000}"/>
    <cellStyle name="Normal 9 3 2 2 2 2" xfId="6372" xr:uid="{1BE1F795-927F-44D6-BABD-49C76AE5BF32}"/>
    <cellStyle name="Normal 9 3 2 2 3" xfId="3097" xr:uid="{00000000-0005-0000-0000-0000D30D0000}"/>
    <cellStyle name="Normal 9 3 2 2 3 2" xfId="6830" xr:uid="{4FCBE879-C599-4D4A-A553-F8EA60B6914C}"/>
    <cellStyle name="Normal 9 3 2 2 4" xfId="2178" xr:uid="{00000000-0005-0000-0000-0000D40D0000}"/>
    <cellStyle name="Normal 9 3 2 2 4 2" xfId="5918" xr:uid="{6C98ED5A-4667-40DA-BC69-26A5B75A36FB}"/>
    <cellStyle name="Normal 9 3 2 2 5" xfId="1481" xr:uid="{00000000-0005-0000-0000-0000D50D0000}"/>
    <cellStyle name="Normal 9 3 2 2 5 2" xfId="5229" xr:uid="{7E300CAD-93FC-436F-8F7F-867104634353}"/>
    <cellStyle name="Normal 9 3 2 2 6" xfId="3839" xr:uid="{00000000-0005-0000-0000-0000D60D0000}"/>
    <cellStyle name="Normal 9 3 2 2 6 2" xfId="7537" xr:uid="{74A7B439-CFBF-4250-8341-9AFAB0C1BB62}"/>
    <cellStyle name="Normal 9 3 2 2 7" xfId="4536" xr:uid="{A66B68D5-EB21-42B9-80DF-623407F1428E}"/>
    <cellStyle name="Normal 9 3 2 3" xfId="995" xr:uid="{00000000-0005-0000-0000-0000D70D0000}"/>
    <cellStyle name="Normal 9 3 2 3 2" xfId="3339" xr:uid="{00000000-0005-0000-0000-0000D80D0000}"/>
    <cellStyle name="Normal 9 3 2 3 2 2" xfId="7061" xr:uid="{C1D4869D-3927-4DA8-A4A7-ADB3C0CF2E7B}"/>
    <cellStyle name="Normal 9 3 2 3 3" xfId="2407" xr:uid="{00000000-0005-0000-0000-0000D90D0000}"/>
    <cellStyle name="Normal 9 3 2 3 3 2" xfId="6145" xr:uid="{4EAA6D1A-1D4A-44E3-AA1A-896061FC9EDA}"/>
    <cellStyle name="Normal 9 3 2 3 4" xfId="1713" xr:uid="{00000000-0005-0000-0000-0000DA0D0000}"/>
    <cellStyle name="Normal 9 3 2 3 4 2" xfId="5460" xr:uid="{3495B713-7625-4510-BA0B-15076FABCC0C}"/>
    <cellStyle name="Normal 9 3 2 3 5" xfId="4070" xr:uid="{00000000-0005-0000-0000-0000DB0D0000}"/>
    <cellStyle name="Normal 9 3 2 3 5 2" xfId="7768" xr:uid="{EDC66330-E98B-4AFC-A5A3-3B6037C74E8A}"/>
    <cellStyle name="Normal 9 3 2 3 6" xfId="4767" xr:uid="{71039582-27DC-4736-B8E8-581EFDB04F3B}"/>
    <cellStyle name="Normal 9 3 2 4" xfId="2862" xr:uid="{00000000-0005-0000-0000-0000DC0D0000}"/>
    <cellStyle name="Normal 9 3 2 4 2" xfId="6599" xr:uid="{0CA33AAF-9911-4BA6-9B59-4F121550F439}"/>
    <cellStyle name="Normal 9 3 2 5" xfId="1948" xr:uid="{00000000-0005-0000-0000-0000DD0D0000}"/>
    <cellStyle name="Normal 9 3 2 5 2" xfId="5691" xr:uid="{75CF5AB4-2FC0-4D04-B6C1-091D21BD7AF9}"/>
    <cellStyle name="Normal 9 3 2 6" xfId="1247" xr:uid="{00000000-0005-0000-0000-0000DE0D0000}"/>
    <cellStyle name="Normal 9 3 2 6 2" xfId="4998" xr:uid="{5B233069-D5AE-49BC-9260-60D80199D8D9}"/>
    <cellStyle name="Normal 9 3 2 7" xfId="3608" xr:uid="{00000000-0005-0000-0000-0000DF0D0000}"/>
    <cellStyle name="Normal 9 3 2 7 2" xfId="7306" xr:uid="{D0E733DC-FFB6-4B82-AF15-B0A6FB30461E}"/>
    <cellStyle name="Normal 9 3 2 8" xfId="4305" xr:uid="{C1D170E0-9FA8-4E1E-A246-2D9B88708FEC}"/>
    <cellStyle name="Normal 9 3 3" xfId="580" xr:uid="{00000000-0005-0000-0000-0000E00D0000}"/>
    <cellStyle name="Normal 9 3 3 2" xfId="2471" xr:uid="{00000000-0005-0000-0000-0000E10D0000}"/>
    <cellStyle name="Normal 9 3 3 2 2" xfId="6209" xr:uid="{996BFE8F-6A07-47AA-9BD5-6CF85BF9441F}"/>
    <cellStyle name="Normal 9 3 3 3" xfId="2934" xr:uid="{00000000-0005-0000-0000-0000E20D0000}"/>
    <cellStyle name="Normal 9 3 3 3 2" xfId="6667" xr:uid="{6EA90CBF-0E01-4300-8F43-D9C8F22D57F4}"/>
    <cellStyle name="Normal 9 3 3 4" xfId="2015" xr:uid="{00000000-0005-0000-0000-0000E30D0000}"/>
    <cellStyle name="Normal 9 3 3 4 2" xfId="5755" xr:uid="{0C064C36-0C08-411E-9557-586532AEE99A}"/>
    <cellStyle name="Normal 9 3 3 5" xfId="1318" xr:uid="{00000000-0005-0000-0000-0000E40D0000}"/>
    <cellStyle name="Normal 9 3 3 5 2" xfId="5066" xr:uid="{84C62600-00F1-4976-B210-DC47271A5C61}"/>
    <cellStyle name="Normal 9 3 3 6" xfId="3676" xr:uid="{00000000-0005-0000-0000-0000E50D0000}"/>
    <cellStyle name="Normal 9 3 3 6 2" xfId="7374" xr:uid="{B8B3366E-D3F7-4444-8861-60CE200D6431}"/>
    <cellStyle name="Normal 9 3 3 7" xfId="4373" xr:uid="{D386F7F3-5D64-4D33-97BD-5E7D76E8EEC2}"/>
    <cellStyle name="Normal 9 3 4" xfId="822" xr:uid="{00000000-0005-0000-0000-0000E60D0000}"/>
    <cellStyle name="Normal 9 3 4 2" xfId="3167" xr:uid="{00000000-0005-0000-0000-0000E70D0000}"/>
    <cellStyle name="Normal 9 3 4 2 2" xfId="6898" xr:uid="{E99B92DD-CD66-4D3D-8802-4887899B0863}"/>
    <cellStyle name="Normal 9 3 4 3" xfId="2243" xr:uid="{00000000-0005-0000-0000-0000E80D0000}"/>
    <cellStyle name="Normal 9 3 4 3 2" xfId="5982" xr:uid="{5F818118-7B5B-4FA6-9BB0-D41EA8212D97}"/>
    <cellStyle name="Normal 9 3 4 4" xfId="1549" xr:uid="{00000000-0005-0000-0000-0000E90D0000}"/>
    <cellStyle name="Normal 9 3 4 4 2" xfId="5297" xr:uid="{E9356EC5-82AA-4BF4-BFD2-E103B4AEFA81}"/>
    <cellStyle name="Normal 9 3 4 5" xfId="3907" xr:uid="{00000000-0005-0000-0000-0000EA0D0000}"/>
    <cellStyle name="Normal 9 3 4 5 2" xfId="7605" xr:uid="{4E13A96E-A0F7-4A7A-B197-D4880C685A3C}"/>
    <cellStyle name="Normal 9 3 4 6" xfId="4604" xr:uid="{B972AA4B-94C4-4AF9-B53D-7B19BDF98232}"/>
    <cellStyle name="Normal 9 3 5" xfId="2698" xr:uid="{00000000-0005-0000-0000-0000EB0D0000}"/>
    <cellStyle name="Normal 9 3 5 2" xfId="6436" xr:uid="{190C6F5D-C4B3-43F2-9740-6A73CF97C9FD}"/>
    <cellStyle name="Normal 9 3 6" xfId="1784" xr:uid="{00000000-0005-0000-0000-0000EC0D0000}"/>
    <cellStyle name="Normal 9 3 6 2" xfId="5528" xr:uid="{6AB0DDF7-B23E-4B02-889F-A69056AAE972}"/>
    <cellStyle name="Normal 9 3 7" xfId="1083" xr:uid="{00000000-0005-0000-0000-0000ED0D0000}"/>
    <cellStyle name="Normal 9 3 7 2" xfId="4835" xr:uid="{56EEF217-23FE-442F-9C83-EFC66C5E5DA7}"/>
    <cellStyle name="Normal 9 3 8" xfId="3445" xr:uid="{00000000-0005-0000-0000-0000EE0D0000}"/>
    <cellStyle name="Normal 9 3 8 2" xfId="7143" xr:uid="{6698D1D0-0D31-42FB-BB36-BF00757F6005}"/>
    <cellStyle name="Normal 9 3 9" xfId="4142" xr:uid="{32F6102A-E429-4CD5-B0CA-0C241CA3CBE8}"/>
    <cellStyle name="Normal 9 4" xfId="453" xr:uid="{00000000-0005-0000-0000-0000EF0D0000}"/>
    <cellStyle name="Normal 9 4 2" xfId="454" xr:uid="{00000000-0005-0000-0000-0000F00D0000}"/>
    <cellStyle name="Normal 9 4 2 2" xfId="745" xr:uid="{00000000-0005-0000-0000-0000F10D0000}"/>
    <cellStyle name="Normal 9 4 2 2 2" xfId="2636" xr:uid="{00000000-0005-0000-0000-0000F20D0000}"/>
    <cellStyle name="Normal 9 4 2 2 2 2" xfId="6374" xr:uid="{C90C2B45-CCC4-42F9-86BD-AF57BC596681}"/>
    <cellStyle name="Normal 9 4 2 2 3" xfId="3099" xr:uid="{00000000-0005-0000-0000-0000F30D0000}"/>
    <cellStyle name="Normal 9 4 2 2 3 2" xfId="6832" xr:uid="{06AE0E71-551B-4AA2-90A4-7999B131D00F}"/>
    <cellStyle name="Normal 9 4 2 2 4" xfId="2180" xr:uid="{00000000-0005-0000-0000-0000F40D0000}"/>
    <cellStyle name="Normal 9 4 2 2 4 2" xfId="5920" xr:uid="{2033A1D4-713C-49DC-8167-D8B2A5A87FEE}"/>
    <cellStyle name="Normal 9 4 2 2 5" xfId="1483" xr:uid="{00000000-0005-0000-0000-0000F50D0000}"/>
    <cellStyle name="Normal 9 4 2 2 5 2" xfId="5231" xr:uid="{7E4D5995-11D9-471F-90D7-037FE746BE94}"/>
    <cellStyle name="Normal 9 4 2 2 6" xfId="3841" xr:uid="{00000000-0005-0000-0000-0000F60D0000}"/>
    <cellStyle name="Normal 9 4 2 2 6 2" xfId="7539" xr:uid="{627ED98F-8E42-445A-AE79-72E19B1F1F20}"/>
    <cellStyle name="Normal 9 4 2 2 7" xfId="4538" xr:uid="{88355003-7BF9-4A7D-85F2-B74190379B18}"/>
    <cellStyle name="Normal 9 4 2 3" xfId="997" xr:uid="{00000000-0005-0000-0000-0000F70D0000}"/>
    <cellStyle name="Normal 9 4 2 3 2" xfId="3341" xr:uid="{00000000-0005-0000-0000-0000F80D0000}"/>
    <cellStyle name="Normal 9 4 2 3 2 2" xfId="7063" xr:uid="{76320368-F605-4894-A2F6-7E540548D783}"/>
    <cellStyle name="Normal 9 4 2 3 3" xfId="2409" xr:uid="{00000000-0005-0000-0000-0000F90D0000}"/>
    <cellStyle name="Normal 9 4 2 3 3 2" xfId="6147" xr:uid="{7329D492-9AED-47CC-B79C-FA259939D67E}"/>
    <cellStyle name="Normal 9 4 2 3 4" xfId="1715" xr:uid="{00000000-0005-0000-0000-0000FA0D0000}"/>
    <cellStyle name="Normal 9 4 2 3 4 2" xfId="5462" xr:uid="{21812629-CCF3-45B3-829F-34B033246213}"/>
    <cellStyle name="Normal 9 4 2 3 5" xfId="4072" xr:uid="{00000000-0005-0000-0000-0000FB0D0000}"/>
    <cellStyle name="Normal 9 4 2 3 5 2" xfId="7770" xr:uid="{63C46A0C-B10E-41C1-A76F-D8BDF17BADA4}"/>
    <cellStyle name="Normal 9 4 2 3 6" xfId="4769" xr:uid="{CF4B9333-5002-47EB-9E95-A0DF75B3BD93}"/>
    <cellStyle name="Normal 9 4 2 4" xfId="2864" xr:uid="{00000000-0005-0000-0000-0000FC0D0000}"/>
    <cellStyle name="Normal 9 4 2 4 2" xfId="6601" xr:uid="{30552BC2-D9B5-4267-90C1-229ABBA400A3}"/>
    <cellStyle name="Normal 9 4 2 5" xfId="1950" xr:uid="{00000000-0005-0000-0000-0000FD0D0000}"/>
    <cellStyle name="Normal 9 4 2 5 2" xfId="5693" xr:uid="{F7A75433-81D0-4E2D-B751-018E51006A20}"/>
    <cellStyle name="Normal 9 4 2 6" xfId="1249" xr:uid="{00000000-0005-0000-0000-0000FE0D0000}"/>
    <cellStyle name="Normal 9 4 2 6 2" xfId="5000" xr:uid="{454462D8-6F22-489E-A5DD-8D9DFF0309F9}"/>
    <cellStyle name="Normal 9 4 2 7" xfId="3610" xr:uid="{00000000-0005-0000-0000-0000FF0D0000}"/>
    <cellStyle name="Normal 9 4 2 7 2" xfId="7308" xr:uid="{5F50EEB0-05FE-41F5-A1DE-8899BB10E21C}"/>
    <cellStyle name="Normal 9 4 2 8" xfId="4307" xr:uid="{27EE8DA9-5999-4D61-8A2F-8A45435E8105}"/>
    <cellStyle name="Normal 9 4 3" xfId="744" xr:uid="{00000000-0005-0000-0000-0000000E0000}"/>
    <cellStyle name="Normal 9 4 3 2" xfId="2635" xr:uid="{00000000-0005-0000-0000-0000010E0000}"/>
    <cellStyle name="Normal 9 4 3 2 2" xfId="6373" xr:uid="{286788BD-CD08-4503-A35A-BA4EFA42175C}"/>
    <cellStyle name="Normal 9 4 3 3" xfId="3098" xr:uid="{00000000-0005-0000-0000-0000020E0000}"/>
    <cellStyle name="Normal 9 4 3 3 2" xfId="6831" xr:uid="{0C5CB05C-A41B-41A7-9DA8-1AD2866EC867}"/>
    <cellStyle name="Normal 9 4 3 4" xfId="2179" xr:uid="{00000000-0005-0000-0000-0000030E0000}"/>
    <cellStyle name="Normal 9 4 3 4 2" xfId="5919" xr:uid="{95B272B7-3384-490D-BFC9-8830F07CF260}"/>
    <cellStyle name="Normal 9 4 3 5" xfId="1482" xr:uid="{00000000-0005-0000-0000-0000040E0000}"/>
    <cellStyle name="Normal 9 4 3 5 2" xfId="5230" xr:uid="{BD29EF45-4E96-448E-9F54-297F5E938EA4}"/>
    <cellStyle name="Normal 9 4 3 6" xfId="3840" xr:uid="{00000000-0005-0000-0000-0000050E0000}"/>
    <cellStyle name="Normal 9 4 3 6 2" xfId="7538" xr:uid="{28A67F99-6E5D-4746-B116-37592DB6E161}"/>
    <cellStyle name="Normal 9 4 3 7" xfId="4537" xr:uid="{27B4918B-5A1D-4302-9DAA-0142335CACDB}"/>
    <cellStyle name="Normal 9 4 4" xfId="996" xr:uid="{00000000-0005-0000-0000-0000060E0000}"/>
    <cellStyle name="Normal 9 4 4 2" xfId="3340" xr:uid="{00000000-0005-0000-0000-0000070E0000}"/>
    <cellStyle name="Normal 9 4 4 2 2" xfId="7062" xr:uid="{05836D02-A173-4414-8738-A781B4E266C5}"/>
    <cellStyle name="Normal 9 4 4 3" xfId="2408" xr:uid="{00000000-0005-0000-0000-0000080E0000}"/>
    <cellStyle name="Normal 9 4 4 3 2" xfId="6146" xr:uid="{4DE02F76-9DDD-4746-A17E-3EF07012ED80}"/>
    <cellStyle name="Normal 9 4 4 4" xfId="1714" xr:uid="{00000000-0005-0000-0000-0000090E0000}"/>
    <cellStyle name="Normal 9 4 4 4 2" xfId="5461" xr:uid="{92E6A8CB-F984-4358-98CB-76C74780BABF}"/>
    <cellStyle name="Normal 9 4 4 5" xfId="4071" xr:uid="{00000000-0005-0000-0000-00000A0E0000}"/>
    <cellStyle name="Normal 9 4 4 5 2" xfId="7769" xr:uid="{3344F64C-239B-4D16-9AC1-CCA779985D2C}"/>
    <cellStyle name="Normal 9 4 4 6" xfId="4768" xr:uid="{2FC7EA4D-EF5F-4DC6-BF37-1837BB596A0A}"/>
    <cellStyle name="Normal 9 4 5" xfId="2863" xr:uid="{00000000-0005-0000-0000-00000B0E0000}"/>
    <cellStyle name="Normal 9 4 5 2" xfId="6600" xr:uid="{3BEEDE56-6730-4FE7-A74B-A571DE46DD47}"/>
    <cellStyle name="Normal 9 4 6" xfId="1949" xr:uid="{00000000-0005-0000-0000-00000C0E0000}"/>
    <cellStyle name="Normal 9 4 6 2" xfId="5692" xr:uid="{78605BA2-0959-4A63-9DAC-4E0396E51D0D}"/>
    <cellStyle name="Normal 9 4 7" xfId="1248" xr:uid="{00000000-0005-0000-0000-00000D0E0000}"/>
    <cellStyle name="Normal 9 4 7 2" xfId="4999" xr:uid="{90F50DB2-9C2A-4823-BF28-6DF54A186A01}"/>
    <cellStyle name="Normal 9 4 8" xfId="3609" xr:uid="{00000000-0005-0000-0000-00000E0E0000}"/>
    <cellStyle name="Normal 9 4 8 2" xfId="7307" xr:uid="{AB75B20A-CF39-42C7-8873-953AE1994A66}"/>
    <cellStyle name="Normal 9 4 9" xfId="4306" xr:uid="{7442B01A-C0B5-4337-8C58-A01D25D1DB06}"/>
    <cellStyle name="Normal 9 5" xfId="455" xr:uid="{00000000-0005-0000-0000-00000F0E0000}"/>
    <cellStyle name="Normal 9 5 2" xfId="746" xr:uid="{00000000-0005-0000-0000-0000100E0000}"/>
    <cellStyle name="Normal 9 5 2 2" xfId="2637" xr:uid="{00000000-0005-0000-0000-0000110E0000}"/>
    <cellStyle name="Normal 9 5 2 2 2" xfId="6375" xr:uid="{4E942896-C174-4774-97E9-CC2694025375}"/>
    <cellStyle name="Normal 9 5 2 3" xfId="3100" xr:uid="{00000000-0005-0000-0000-0000120E0000}"/>
    <cellStyle name="Normal 9 5 2 3 2" xfId="6833" xr:uid="{12BB81FC-660F-4C83-B97A-6D466FEFE687}"/>
    <cellStyle name="Normal 9 5 2 4" xfId="2181" xr:uid="{00000000-0005-0000-0000-0000130E0000}"/>
    <cellStyle name="Normal 9 5 2 4 2" xfId="5921" xr:uid="{9AFBD1F6-A04E-4780-A684-BA9523E5BA54}"/>
    <cellStyle name="Normal 9 5 2 5" xfId="1484" xr:uid="{00000000-0005-0000-0000-0000140E0000}"/>
    <cellStyle name="Normal 9 5 2 5 2" xfId="5232" xr:uid="{553AB906-5FC4-40CC-BD8A-17B9F265C7B4}"/>
    <cellStyle name="Normal 9 5 2 6" xfId="3842" xr:uid="{00000000-0005-0000-0000-0000150E0000}"/>
    <cellStyle name="Normal 9 5 2 6 2" xfId="7540" xr:uid="{B24FF12C-9D86-4CA8-960A-E8F64C8DE8B9}"/>
    <cellStyle name="Normal 9 5 2 7" xfId="4539" xr:uid="{AADEF86B-3ABE-43AE-A23E-A96089EA39FA}"/>
    <cellStyle name="Normal 9 5 3" xfId="998" xr:uid="{00000000-0005-0000-0000-0000160E0000}"/>
    <cellStyle name="Normal 9 5 3 2" xfId="3342" xr:uid="{00000000-0005-0000-0000-0000170E0000}"/>
    <cellStyle name="Normal 9 5 3 2 2" xfId="7064" xr:uid="{E64C06F1-61C7-4BD4-9842-D646165A5D3C}"/>
    <cellStyle name="Normal 9 5 3 3" xfId="2410" xr:uid="{00000000-0005-0000-0000-0000180E0000}"/>
    <cellStyle name="Normal 9 5 3 3 2" xfId="6148" xr:uid="{9B58A5F2-2AFC-45EA-A64C-7CF9B752E924}"/>
    <cellStyle name="Normal 9 5 3 4" xfId="1716" xr:uid="{00000000-0005-0000-0000-0000190E0000}"/>
    <cellStyle name="Normal 9 5 3 4 2" xfId="5463" xr:uid="{E6271BDF-CAE4-4D6D-ABA7-87F56F733648}"/>
    <cellStyle name="Normal 9 5 3 5" xfId="4073" xr:uid="{00000000-0005-0000-0000-00001A0E0000}"/>
    <cellStyle name="Normal 9 5 3 5 2" xfId="7771" xr:uid="{50F72B12-22AD-40F4-BDAD-5A036D048F69}"/>
    <cellStyle name="Normal 9 5 3 6" xfId="4770" xr:uid="{DAE8219F-EE40-426C-90B6-FAAD2CBAB904}"/>
    <cellStyle name="Normal 9 5 4" xfId="2865" xr:uid="{00000000-0005-0000-0000-00001B0E0000}"/>
    <cellStyle name="Normal 9 5 4 2" xfId="6602" xr:uid="{BFEEE2F7-DDC9-414A-B2C7-64D681C11895}"/>
    <cellStyle name="Normal 9 5 5" xfId="1951" xr:uid="{00000000-0005-0000-0000-00001C0E0000}"/>
    <cellStyle name="Normal 9 5 5 2" xfId="5694" xr:uid="{05D33F56-B3DF-4BD0-A5D1-C54037D39A7D}"/>
    <cellStyle name="Normal 9 5 6" xfId="1250" xr:uid="{00000000-0005-0000-0000-00001D0E0000}"/>
    <cellStyle name="Normal 9 5 6 2" xfId="5001" xr:uid="{E996A358-C7AA-44C8-A7F8-B575F03E9FE3}"/>
    <cellStyle name="Normal 9 5 7" xfId="3611" xr:uid="{00000000-0005-0000-0000-00001E0E0000}"/>
    <cellStyle name="Normal 9 5 7 2" xfId="7309" xr:uid="{3D195904-D609-4DC6-A80C-05E80EFFCC33}"/>
    <cellStyle name="Normal 9 5 8" xfId="4308" xr:uid="{C7699B3B-352B-4B0D-A2C4-2C98F091A1B8}"/>
    <cellStyle name="Normal 9 6" xfId="578" xr:uid="{00000000-0005-0000-0000-00001F0E0000}"/>
    <cellStyle name="Normal 9 6 2" xfId="2469" xr:uid="{00000000-0005-0000-0000-0000200E0000}"/>
    <cellStyle name="Normal 9 6 2 2" xfId="6207" xr:uid="{024256AA-748A-4C6C-8A15-E54AC8315AC3}"/>
    <cellStyle name="Normal 9 6 3" xfId="2932" xr:uid="{00000000-0005-0000-0000-0000210E0000}"/>
    <cellStyle name="Normal 9 6 3 2" xfId="6665" xr:uid="{D38A55B7-2A87-4FCA-928D-6E12F3B53AED}"/>
    <cellStyle name="Normal 9 6 4" xfId="2013" xr:uid="{00000000-0005-0000-0000-0000220E0000}"/>
    <cellStyle name="Normal 9 6 4 2" xfId="5753" xr:uid="{93EC0A6C-DFB8-4AC1-A59B-C07E21332C23}"/>
    <cellStyle name="Normal 9 6 5" xfId="1316" xr:uid="{00000000-0005-0000-0000-0000230E0000}"/>
    <cellStyle name="Normal 9 6 5 2" xfId="5064" xr:uid="{6CAC4912-EB9A-42DF-8F98-9AF8DCC9E4A7}"/>
    <cellStyle name="Normal 9 6 6" xfId="3674" xr:uid="{00000000-0005-0000-0000-0000240E0000}"/>
    <cellStyle name="Normal 9 6 6 2" xfId="7372" xr:uid="{77D9D25B-8337-4611-8C50-DCDD724EEE35}"/>
    <cellStyle name="Normal 9 6 7" xfId="4371" xr:uid="{75DA2EA6-608B-46DC-B3CC-69014D8A18F5}"/>
    <cellStyle name="Normal 9 7" xfId="820" xr:uid="{00000000-0005-0000-0000-0000250E0000}"/>
    <cellStyle name="Normal 9 7 2" xfId="3165" xr:uid="{00000000-0005-0000-0000-0000260E0000}"/>
    <cellStyle name="Normal 9 7 2 2" xfId="6896" xr:uid="{88F0F847-491B-4AD3-98DB-BAAC5C26B3D8}"/>
    <cellStyle name="Normal 9 7 3" xfId="2241" xr:uid="{00000000-0005-0000-0000-0000270E0000}"/>
    <cellStyle name="Normal 9 7 3 2" xfId="5980" xr:uid="{7C3DBE75-0E78-4906-987B-A87B26DDB784}"/>
    <cellStyle name="Normal 9 7 4" xfId="1547" xr:uid="{00000000-0005-0000-0000-0000280E0000}"/>
    <cellStyle name="Normal 9 7 4 2" xfId="5295" xr:uid="{B4D8CD82-9821-461B-8C8F-896C9629C9B0}"/>
    <cellStyle name="Normal 9 7 5" xfId="3905" xr:uid="{00000000-0005-0000-0000-0000290E0000}"/>
    <cellStyle name="Normal 9 7 5 2" xfId="7603" xr:uid="{2A20496B-07F6-4B6E-AB4F-5D1C87727D30}"/>
    <cellStyle name="Normal 9 7 6" xfId="4602" xr:uid="{8D62DFE7-14DF-4D87-AADC-901599F52DEC}"/>
    <cellStyle name="Normal 9 8" xfId="2696" xr:uid="{00000000-0005-0000-0000-00002A0E0000}"/>
    <cellStyle name="Normal 9 8 2" xfId="6434" xr:uid="{9DEC7F73-FD04-4512-9BB5-7A0CE72B0EE8}"/>
    <cellStyle name="Normal 9 9" xfId="1782" xr:uid="{00000000-0005-0000-0000-00002B0E0000}"/>
    <cellStyle name="Normal 9 9 2" xfId="5526" xr:uid="{54CF0ADC-1A94-4502-9A54-F850A0DC0C49}"/>
    <cellStyle name="Normal GHG Numbers (0.00)" xfId="456" xr:uid="{00000000-0005-0000-0000-00002C0E0000}"/>
    <cellStyle name="Normal GHG Numbers (0.00) 2" xfId="929" xr:uid="{00000000-0005-0000-0000-00002D0E0000}"/>
    <cellStyle name="Normal GHG Numbers (0.00) 2 2" xfId="3273" xr:uid="{00000000-0005-0000-0000-00002E0E0000}"/>
    <cellStyle name="Normal GHG-Shade" xfId="457" xr:uid="{00000000-0005-0000-0000-00002F0E0000}"/>
    <cellStyle name="Normal GHG-Shade 2" xfId="458" xr:uid="{00000000-0005-0000-0000-0000300E0000}"/>
    <cellStyle name="Normal_HAND SUBS 3Q03 VALUES ONLY" xfId="5" xr:uid="{00000000-0005-0000-0000-0000310E0000}"/>
    <cellStyle name="Normal_RETS43 VALUES" xfId="6" xr:uid="{00000000-0005-0000-0000-0000320E0000}"/>
    <cellStyle name="Note 2" xfId="139" xr:uid="{00000000-0005-0000-0000-0000330E0000}"/>
    <cellStyle name="Note 2 2" xfId="140" xr:uid="{00000000-0005-0000-0000-0000340E0000}"/>
    <cellStyle name="Note 2 2 10" xfId="4143" xr:uid="{F403F092-B39B-4403-A94B-3BB434BA5DEB}"/>
    <cellStyle name="Note 2 2 2" xfId="459" xr:uid="{00000000-0005-0000-0000-0000350E0000}"/>
    <cellStyle name="Note 2 2 2 2" xfId="460" xr:uid="{00000000-0005-0000-0000-0000360E0000}"/>
    <cellStyle name="Note 2 2 2 2 2" xfId="748" xr:uid="{00000000-0005-0000-0000-0000370E0000}"/>
    <cellStyle name="Note 2 2 2 2 2 2" xfId="2639" xr:uid="{00000000-0005-0000-0000-0000380E0000}"/>
    <cellStyle name="Note 2 2 2 2 2 2 2" xfId="6377" xr:uid="{90C3F48E-97F3-4C4B-8DE2-320F9A2BADE0}"/>
    <cellStyle name="Note 2 2 2 2 2 3" xfId="3102" xr:uid="{00000000-0005-0000-0000-0000390E0000}"/>
    <cellStyle name="Note 2 2 2 2 2 3 2" xfId="6835" xr:uid="{9C46CBDB-E29B-408B-ABB3-6E87CA700DEA}"/>
    <cellStyle name="Note 2 2 2 2 2 4" xfId="2183" xr:uid="{00000000-0005-0000-0000-00003A0E0000}"/>
    <cellStyle name="Note 2 2 2 2 2 4 2" xfId="5923" xr:uid="{74BC8148-41F6-49F6-A135-A9701BB6AD36}"/>
    <cellStyle name="Note 2 2 2 2 2 5" xfId="1486" xr:uid="{00000000-0005-0000-0000-00003B0E0000}"/>
    <cellStyle name="Note 2 2 2 2 2 5 2" xfId="5234" xr:uid="{71D0711A-2DAD-4CE2-9C66-3E4A880143B8}"/>
    <cellStyle name="Note 2 2 2 2 2 6" xfId="3844" xr:uid="{00000000-0005-0000-0000-00003C0E0000}"/>
    <cellStyle name="Note 2 2 2 2 2 6 2" xfId="7542" xr:uid="{2959AC32-94AE-4F5C-85F8-D583EBB5F475}"/>
    <cellStyle name="Note 2 2 2 2 2 7" xfId="4541" xr:uid="{D401F151-154E-45BE-93C9-84D57FFDA834}"/>
    <cellStyle name="Note 2 2 2 2 3" xfId="1000" xr:uid="{00000000-0005-0000-0000-00003D0E0000}"/>
    <cellStyle name="Note 2 2 2 2 3 2" xfId="3344" xr:uid="{00000000-0005-0000-0000-00003E0E0000}"/>
    <cellStyle name="Note 2 2 2 2 3 2 2" xfId="7066" xr:uid="{ECB8F1AF-009E-4EE2-97A8-0AACFF6A0295}"/>
    <cellStyle name="Note 2 2 2 2 3 3" xfId="2412" xr:uid="{00000000-0005-0000-0000-00003F0E0000}"/>
    <cellStyle name="Note 2 2 2 2 3 3 2" xfId="6150" xr:uid="{3D51D727-2893-4E1A-932F-E01EB3AA3A7D}"/>
    <cellStyle name="Note 2 2 2 2 3 4" xfId="1718" xr:uid="{00000000-0005-0000-0000-0000400E0000}"/>
    <cellStyle name="Note 2 2 2 2 3 4 2" xfId="5465" xr:uid="{2B66513E-B293-4AC3-AC38-8960F5D1FE13}"/>
    <cellStyle name="Note 2 2 2 2 3 5" xfId="4075" xr:uid="{00000000-0005-0000-0000-0000410E0000}"/>
    <cellStyle name="Note 2 2 2 2 3 5 2" xfId="7773" xr:uid="{54099E6D-B387-425D-9DDD-294FD60C552E}"/>
    <cellStyle name="Note 2 2 2 2 3 6" xfId="4772" xr:uid="{54CF4991-1B78-4BDE-8376-DC69E5DD9E5F}"/>
    <cellStyle name="Note 2 2 2 2 4" xfId="2867" xr:uid="{00000000-0005-0000-0000-0000420E0000}"/>
    <cellStyle name="Note 2 2 2 2 4 2" xfId="6604" xr:uid="{C1FFFF63-B5A0-481F-A08A-B43F2FE7C8D3}"/>
    <cellStyle name="Note 2 2 2 2 5" xfId="1953" xr:uid="{00000000-0005-0000-0000-0000430E0000}"/>
    <cellStyle name="Note 2 2 2 2 5 2" xfId="5696" xr:uid="{86937B06-CDD3-4F96-A56F-7F28048FAB97}"/>
    <cellStyle name="Note 2 2 2 2 6" xfId="1252" xr:uid="{00000000-0005-0000-0000-0000440E0000}"/>
    <cellStyle name="Note 2 2 2 2 6 2" xfId="5003" xr:uid="{55D0295A-FB13-46CF-B1BC-3DD1A4CCC20C}"/>
    <cellStyle name="Note 2 2 2 2 7" xfId="3613" xr:uid="{00000000-0005-0000-0000-0000450E0000}"/>
    <cellStyle name="Note 2 2 2 2 7 2" xfId="7311" xr:uid="{1909D6D5-441F-474B-8A0C-259269C393FA}"/>
    <cellStyle name="Note 2 2 2 2 8" xfId="4310" xr:uid="{B39A902D-F64F-4C91-A8B2-F58B27FBDCC1}"/>
    <cellStyle name="Note 2 2 2 3" xfId="747" xr:uid="{00000000-0005-0000-0000-0000460E0000}"/>
    <cellStyle name="Note 2 2 2 3 2" xfId="2638" xr:uid="{00000000-0005-0000-0000-0000470E0000}"/>
    <cellStyle name="Note 2 2 2 3 2 2" xfId="6376" xr:uid="{7CD01C9C-CB02-427D-80FF-8A3039A8ED8C}"/>
    <cellStyle name="Note 2 2 2 3 3" xfId="3101" xr:uid="{00000000-0005-0000-0000-0000480E0000}"/>
    <cellStyle name="Note 2 2 2 3 3 2" xfId="6834" xr:uid="{69D0F272-1160-42D3-A598-8CAFE5A32D0C}"/>
    <cellStyle name="Note 2 2 2 3 4" xfId="2182" xr:uid="{00000000-0005-0000-0000-0000490E0000}"/>
    <cellStyle name="Note 2 2 2 3 4 2" xfId="5922" xr:uid="{C541FBAA-D41B-4FA8-AC3E-7F9C4394782A}"/>
    <cellStyle name="Note 2 2 2 3 5" xfId="1485" xr:uid="{00000000-0005-0000-0000-00004A0E0000}"/>
    <cellStyle name="Note 2 2 2 3 5 2" xfId="5233" xr:uid="{8CA787FD-AF17-4DA9-B30F-440F889E26D6}"/>
    <cellStyle name="Note 2 2 2 3 6" xfId="3843" xr:uid="{00000000-0005-0000-0000-00004B0E0000}"/>
    <cellStyle name="Note 2 2 2 3 6 2" xfId="7541" xr:uid="{A520F117-FB37-4896-9698-EC65E6E1E03C}"/>
    <cellStyle name="Note 2 2 2 3 7" xfId="4540" xr:uid="{34CA927C-B957-4B26-A7C1-DC98A0C29FA1}"/>
    <cellStyle name="Note 2 2 2 4" xfId="999" xr:uid="{00000000-0005-0000-0000-00004C0E0000}"/>
    <cellStyle name="Note 2 2 2 4 2" xfId="3343" xr:uid="{00000000-0005-0000-0000-00004D0E0000}"/>
    <cellStyle name="Note 2 2 2 4 2 2" xfId="7065" xr:uid="{5CE0B2DA-94F2-4D85-A669-AB149157FC58}"/>
    <cellStyle name="Note 2 2 2 4 3" xfId="2411" xr:uid="{00000000-0005-0000-0000-00004E0E0000}"/>
    <cellStyle name="Note 2 2 2 4 3 2" xfId="6149" xr:uid="{742AD8B1-F563-4A4B-AFA0-249C5EDEA246}"/>
    <cellStyle name="Note 2 2 2 4 4" xfId="1717" xr:uid="{00000000-0005-0000-0000-00004F0E0000}"/>
    <cellStyle name="Note 2 2 2 4 4 2" xfId="5464" xr:uid="{82F66656-B9B0-4FEB-B6CA-981D32614837}"/>
    <cellStyle name="Note 2 2 2 4 5" xfId="4074" xr:uid="{00000000-0005-0000-0000-0000500E0000}"/>
    <cellStyle name="Note 2 2 2 4 5 2" xfId="7772" xr:uid="{50D01E5E-6946-480A-8813-34FEE16792B8}"/>
    <cellStyle name="Note 2 2 2 4 6" xfId="4771" xr:uid="{0CB128E0-696F-4B89-8690-D966FAD51316}"/>
    <cellStyle name="Note 2 2 2 5" xfId="2866" xr:uid="{00000000-0005-0000-0000-0000510E0000}"/>
    <cellStyle name="Note 2 2 2 5 2" xfId="6603" xr:uid="{4AB0BB4A-2DB6-46EA-86E7-730D3B625EAB}"/>
    <cellStyle name="Note 2 2 2 6" xfId="1952" xr:uid="{00000000-0005-0000-0000-0000520E0000}"/>
    <cellStyle name="Note 2 2 2 6 2" xfId="5695" xr:uid="{511CC39C-CC2C-494F-BC65-D0A0F2ED084B}"/>
    <cellStyle name="Note 2 2 2 7" xfId="1251" xr:uid="{00000000-0005-0000-0000-0000530E0000}"/>
    <cellStyle name="Note 2 2 2 7 2" xfId="5002" xr:uid="{E6094396-002E-4D8D-97BD-16448340A24E}"/>
    <cellStyle name="Note 2 2 2 8" xfId="3612" xr:uid="{00000000-0005-0000-0000-0000540E0000}"/>
    <cellStyle name="Note 2 2 2 8 2" xfId="7310" xr:uid="{A0335855-2999-465E-AE9B-8351A1AADB81}"/>
    <cellStyle name="Note 2 2 2 9" xfId="4309" xr:uid="{0528EBBB-6023-4718-9C83-D69D3CF6DD6F}"/>
    <cellStyle name="Note 2 2 3" xfId="461" xr:uid="{00000000-0005-0000-0000-0000550E0000}"/>
    <cellStyle name="Note 2 2 3 2" xfId="749" xr:uid="{00000000-0005-0000-0000-0000560E0000}"/>
    <cellStyle name="Note 2 2 3 2 2" xfId="2640" xr:uid="{00000000-0005-0000-0000-0000570E0000}"/>
    <cellStyle name="Note 2 2 3 2 2 2" xfId="6378" xr:uid="{ECB66899-019F-4E83-8103-7BFEEDE2EC0C}"/>
    <cellStyle name="Note 2 2 3 2 3" xfId="3103" xr:uid="{00000000-0005-0000-0000-0000580E0000}"/>
    <cellStyle name="Note 2 2 3 2 3 2" xfId="6836" xr:uid="{187DB46D-4F67-440A-86AC-E3E28BFE6F12}"/>
    <cellStyle name="Note 2 2 3 2 4" xfId="2184" xr:uid="{00000000-0005-0000-0000-0000590E0000}"/>
    <cellStyle name="Note 2 2 3 2 4 2" xfId="5924" xr:uid="{A563D2F5-3C41-4A62-9748-8AB778C5E08B}"/>
    <cellStyle name="Note 2 2 3 2 5" xfId="1487" xr:uid="{00000000-0005-0000-0000-00005A0E0000}"/>
    <cellStyle name="Note 2 2 3 2 5 2" xfId="5235" xr:uid="{D0EDE38A-E88F-40BE-BD93-EFB0DE839740}"/>
    <cellStyle name="Note 2 2 3 2 6" xfId="3845" xr:uid="{00000000-0005-0000-0000-00005B0E0000}"/>
    <cellStyle name="Note 2 2 3 2 6 2" xfId="7543" xr:uid="{5BFEC201-815A-4C70-9AC8-3AC411275C6A}"/>
    <cellStyle name="Note 2 2 3 2 7" xfId="4542" xr:uid="{E18FDD67-9937-4953-B435-822BE9D5395A}"/>
    <cellStyle name="Note 2 2 3 3" xfId="1001" xr:uid="{00000000-0005-0000-0000-00005C0E0000}"/>
    <cellStyle name="Note 2 2 3 3 2" xfId="3345" xr:uid="{00000000-0005-0000-0000-00005D0E0000}"/>
    <cellStyle name="Note 2 2 3 3 2 2" xfId="7067" xr:uid="{4788C2E9-7CA0-49E7-9F26-881E70ACD23E}"/>
    <cellStyle name="Note 2 2 3 3 3" xfId="2413" xr:uid="{00000000-0005-0000-0000-00005E0E0000}"/>
    <cellStyle name="Note 2 2 3 3 3 2" xfId="6151" xr:uid="{41903F21-347F-4C96-A4C1-099CA7765B82}"/>
    <cellStyle name="Note 2 2 3 3 4" xfId="1719" xr:uid="{00000000-0005-0000-0000-00005F0E0000}"/>
    <cellStyle name="Note 2 2 3 3 4 2" xfId="5466" xr:uid="{F5D90063-389F-4E9C-9036-E08D9E20CBFE}"/>
    <cellStyle name="Note 2 2 3 3 5" xfId="4076" xr:uid="{00000000-0005-0000-0000-0000600E0000}"/>
    <cellStyle name="Note 2 2 3 3 5 2" xfId="7774" xr:uid="{D32B9917-3623-495A-A109-9B198EE48325}"/>
    <cellStyle name="Note 2 2 3 3 6" xfId="4773" xr:uid="{ED214CFB-5CCA-474F-8B53-311C770FB731}"/>
    <cellStyle name="Note 2 2 3 4" xfId="2868" xr:uid="{00000000-0005-0000-0000-0000610E0000}"/>
    <cellStyle name="Note 2 2 3 4 2" xfId="6605" xr:uid="{B3D36954-6111-46FF-84ED-45AC44ECFC54}"/>
    <cellStyle name="Note 2 2 3 5" xfId="1954" xr:uid="{00000000-0005-0000-0000-0000620E0000}"/>
    <cellStyle name="Note 2 2 3 5 2" xfId="5697" xr:uid="{4C67F7EC-2C4B-44D8-9A1B-B166D726C95A}"/>
    <cellStyle name="Note 2 2 3 6" xfId="1253" xr:uid="{00000000-0005-0000-0000-0000630E0000}"/>
    <cellStyle name="Note 2 2 3 6 2" xfId="5004" xr:uid="{BB14C2B1-CD13-4340-A306-C2DD765247DF}"/>
    <cellStyle name="Note 2 2 3 7" xfId="3614" xr:uid="{00000000-0005-0000-0000-0000640E0000}"/>
    <cellStyle name="Note 2 2 3 7 2" xfId="7312" xr:uid="{0B00FF84-2746-4AE4-A126-AB73537214DA}"/>
    <cellStyle name="Note 2 2 3 8" xfId="4311" xr:uid="{CECAE807-ADA6-4484-AD5F-9167678898CD}"/>
    <cellStyle name="Note 2 2 4" xfId="581" xr:uid="{00000000-0005-0000-0000-0000650E0000}"/>
    <cellStyle name="Note 2 2 4 2" xfId="2472" xr:uid="{00000000-0005-0000-0000-0000660E0000}"/>
    <cellStyle name="Note 2 2 4 2 2" xfId="6210" xr:uid="{2D3A0E72-266E-41DD-AABC-4333100DD783}"/>
    <cellStyle name="Note 2 2 4 3" xfId="2935" xr:uid="{00000000-0005-0000-0000-0000670E0000}"/>
    <cellStyle name="Note 2 2 4 3 2" xfId="6668" xr:uid="{A63BC1CF-7BCE-4E52-B9CD-84E274F3B630}"/>
    <cellStyle name="Note 2 2 4 4" xfId="2016" xr:uid="{00000000-0005-0000-0000-0000680E0000}"/>
    <cellStyle name="Note 2 2 4 4 2" xfId="5756" xr:uid="{2047AEE8-2F62-4352-9710-690887BAB2A0}"/>
    <cellStyle name="Note 2 2 4 5" xfId="1319" xr:uid="{00000000-0005-0000-0000-0000690E0000}"/>
    <cellStyle name="Note 2 2 4 5 2" xfId="5067" xr:uid="{3D2D175B-9DD8-4DC1-9709-12F5296B3D47}"/>
    <cellStyle name="Note 2 2 4 6" xfId="3677" xr:uid="{00000000-0005-0000-0000-00006A0E0000}"/>
    <cellStyle name="Note 2 2 4 6 2" xfId="7375" xr:uid="{00C057CD-0E20-4267-8733-59CE955AA30C}"/>
    <cellStyle name="Note 2 2 4 7" xfId="4374" xr:uid="{DF340AA9-24A8-4F68-843C-CA7EFEBE0EA0}"/>
    <cellStyle name="Note 2 2 5" xfId="823" xr:uid="{00000000-0005-0000-0000-00006B0E0000}"/>
    <cellStyle name="Note 2 2 5 2" xfId="3168" xr:uid="{00000000-0005-0000-0000-00006C0E0000}"/>
    <cellStyle name="Note 2 2 5 2 2" xfId="6899" xr:uid="{F259E46B-98FE-44C6-B1EB-5A20D0C97693}"/>
    <cellStyle name="Note 2 2 5 3" xfId="2244" xr:uid="{00000000-0005-0000-0000-00006D0E0000}"/>
    <cellStyle name="Note 2 2 5 3 2" xfId="5983" xr:uid="{55EF30BA-FAF9-4EDD-9112-8902F77729B4}"/>
    <cellStyle name="Note 2 2 5 4" xfId="1550" xr:uid="{00000000-0005-0000-0000-00006E0E0000}"/>
    <cellStyle name="Note 2 2 5 4 2" xfId="5298" xr:uid="{A9807013-7E4E-4636-B063-319CA21D559B}"/>
    <cellStyle name="Note 2 2 5 5" xfId="3908" xr:uid="{00000000-0005-0000-0000-00006F0E0000}"/>
    <cellStyle name="Note 2 2 5 5 2" xfId="7606" xr:uid="{EC4FA3B1-5DC5-4DCE-BA41-CF0B92120183}"/>
    <cellStyle name="Note 2 2 5 6" xfId="4605" xr:uid="{E435A1DC-D417-4BC6-8917-044958104B3D}"/>
    <cellStyle name="Note 2 2 6" xfId="2699" xr:uid="{00000000-0005-0000-0000-0000700E0000}"/>
    <cellStyle name="Note 2 2 6 2" xfId="6437" xr:uid="{CE149642-0D7F-410D-A1FF-3096F7004915}"/>
    <cellStyle name="Note 2 2 7" xfId="1785" xr:uid="{00000000-0005-0000-0000-0000710E0000}"/>
    <cellStyle name="Note 2 2 7 2" xfId="5529" xr:uid="{24B8A787-6AAE-4AB3-B19C-EBD97D227DB8}"/>
    <cellStyle name="Note 2 2 8" xfId="1084" xr:uid="{00000000-0005-0000-0000-0000720E0000}"/>
    <cellStyle name="Note 2 2 8 2" xfId="4836" xr:uid="{AE4AF4E1-AB62-4E14-9400-A6A729B813D9}"/>
    <cellStyle name="Note 2 2 9" xfId="3446" xr:uid="{00000000-0005-0000-0000-0000730E0000}"/>
    <cellStyle name="Note 2 2 9 2" xfId="7144" xr:uid="{DB8B7EB9-0739-40FC-BB4B-3181687EABBF}"/>
    <cellStyle name="Note 2 3" xfId="462" xr:uid="{00000000-0005-0000-0000-0000740E0000}"/>
    <cellStyle name="Note 2 4" xfId="463" xr:uid="{00000000-0005-0000-0000-0000750E0000}"/>
    <cellStyle name="Note 2 4 2" xfId="464" xr:uid="{00000000-0005-0000-0000-0000760E0000}"/>
    <cellStyle name="Note 2 4 2 2" xfId="751" xr:uid="{00000000-0005-0000-0000-0000770E0000}"/>
    <cellStyle name="Note 2 4 2 2 2" xfId="2642" xr:uid="{00000000-0005-0000-0000-0000780E0000}"/>
    <cellStyle name="Note 2 4 2 2 2 2" xfId="6380" xr:uid="{C5D92C5E-48E4-4971-9E82-8EC3218F1D67}"/>
    <cellStyle name="Note 2 4 2 2 3" xfId="3105" xr:uid="{00000000-0005-0000-0000-0000790E0000}"/>
    <cellStyle name="Note 2 4 2 2 3 2" xfId="6838" xr:uid="{D1E7BA77-29CA-4EBA-8F71-7B22DE0B0E17}"/>
    <cellStyle name="Note 2 4 2 2 4" xfId="2186" xr:uid="{00000000-0005-0000-0000-00007A0E0000}"/>
    <cellStyle name="Note 2 4 2 2 4 2" xfId="5926" xr:uid="{AE6F394F-7427-4C48-BDEF-7E0479A28736}"/>
    <cellStyle name="Note 2 4 2 2 5" xfId="1489" xr:uid="{00000000-0005-0000-0000-00007B0E0000}"/>
    <cellStyle name="Note 2 4 2 2 5 2" xfId="5237" xr:uid="{C65EC190-F561-47D1-8ECB-2EF4BBBEEC98}"/>
    <cellStyle name="Note 2 4 2 2 6" xfId="3847" xr:uid="{00000000-0005-0000-0000-00007C0E0000}"/>
    <cellStyle name="Note 2 4 2 2 6 2" xfId="7545" xr:uid="{CBE767C8-4FA5-43F3-8B20-7C95B8E4EC2F}"/>
    <cellStyle name="Note 2 4 2 2 7" xfId="4544" xr:uid="{2319FF47-267C-4B5F-B011-B3C26B8DFDD3}"/>
    <cellStyle name="Note 2 4 2 3" xfId="1003" xr:uid="{00000000-0005-0000-0000-00007D0E0000}"/>
    <cellStyle name="Note 2 4 2 3 2" xfId="3347" xr:uid="{00000000-0005-0000-0000-00007E0E0000}"/>
    <cellStyle name="Note 2 4 2 3 2 2" xfId="7069" xr:uid="{4028A1B4-613D-4AFB-A677-4D0B4814381D}"/>
    <cellStyle name="Note 2 4 2 3 3" xfId="2415" xr:uid="{00000000-0005-0000-0000-00007F0E0000}"/>
    <cellStyle name="Note 2 4 2 3 3 2" xfId="6153" xr:uid="{AC7805F0-65CA-4891-819C-3744E2067018}"/>
    <cellStyle name="Note 2 4 2 3 4" xfId="1721" xr:uid="{00000000-0005-0000-0000-0000800E0000}"/>
    <cellStyle name="Note 2 4 2 3 4 2" xfId="5468" xr:uid="{8390D8A7-FCE3-4AFB-8AE2-9DE795F9AB90}"/>
    <cellStyle name="Note 2 4 2 3 5" xfId="4078" xr:uid="{00000000-0005-0000-0000-0000810E0000}"/>
    <cellStyle name="Note 2 4 2 3 5 2" xfId="7776" xr:uid="{EBB35A7A-C2CB-4F1B-B148-AE41693DB174}"/>
    <cellStyle name="Note 2 4 2 3 6" xfId="4775" xr:uid="{BD7A7402-E7B6-43A3-B6AA-D920863A86D3}"/>
    <cellStyle name="Note 2 4 2 4" xfId="2870" xr:uid="{00000000-0005-0000-0000-0000820E0000}"/>
    <cellStyle name="Note 2 4 2 4 2" xfId="6607" xr:uid="{90336731-708D-4691-ABCF-F0B077A32BE8}"/>
    <cellStyle name="Note 2 4 2 5" xfId="1956" xr:uid="{00000000-0005-0000-0000-0000830E0000}"/>
    <cellStyle name="Note 2 4 2 5 2" xfId="5699" xr:uid="{AD50B56D-A08F-4BBB-8720-16BD1AA065BF}"/>
    <cellStyle name="Note 2 4 2 6" xfId="1255" xr:uid="{00000000-0005-0000-0000-0000840E0000}"/>
    <cellStyle name="Note 2 4 2 6 2" xfId="5006" xr:uid="{8F9AD579-1508-4F74-A141-DE544D681635}"/>
    <cellStyle name="Note 2 4 2 7" xfId="3616" xr:uid="{00000000-0005-0000-0000-0000850E0000}"/>
    <cellStyle name="Note 2 4 2 7 2" xfId="7314" xr:uid="{6E65900B-BEB7-4AF4-BDB9-3883D8EF0E4D}"/>
    <cellStyle name="Note 2 4 2 8" xfId="4313" xr:uid="{446BBE75-47AA-426B-A4C4-B43A134BE908}"/>
    <cellStyle name="Note 2 4 3" xfId="750" xr:uid="{00000000-0005-0000-0000-0000860E0000}"/>
    <cellStyle name="Note 2 4 3 2" xfId="2641" xr:uid="{00000000-0005-0000-0000-0000870E0000}"/>
    <cellStyle name="Note 2 4 3 2 2" xfId="6379" xr:uid="{53D0D27B-0F94-4A52-86C5-A34E8E3D8236}"/>
    <cellStyle name="Note 2 4 3 3" xfId="3104" xr:uid="{00000000-0005-0000-0000-0000880E0000}"/>
    <cellStyle name="Note 2 4 3 3 2" xfId="6837" xr:uid="{79EA6A06-4229-435F-8D41-46F4E4AFDB55}"/>
    <cellStyle name="Note 2 4 3 4" xfId="2185" xr:uid="{00000000-0005-0000-0000-0000890E0000}"/>
    <cellStyle name="Note 2 4 3 4 2" xfId="5925" xr:uid="{E6E9E5C5-7EE3-4806-9FCA-7B6E7AF859F0}"/>
    <cellStyle name="Note 2 4 3 5" xfId="1488" xr:uid="{00000000-0005-0000-0000-00008A0E0000}"/>
    <cellStyle name="Note 2 4 3 5 2" xfId="5236" xr:uid="{3C3C8C95-C817-4183-B821-DBC6E009E819}"/>
    <cellStyle name="Note 2 4 3 6" xfId="3846" xr:uid="{00000000-0005-0000-0000-00008B0E0000}"/>
    <cellStyle name="Note 2 4 3 6 2" xfId="7544" xr:uid="{8DFFB278-EA0C-4C52-A460-FC26E31D9235}"/>
    <cellStyle name="Note 2 4 3 7" xfId="4543" xr:uid="{8F87B5FF-0ABC-4269-B752-C265EE035A30}"/>
    <cellStyle name="Note 2 4 4" xfId="1002" xr:uid="{00000000-0005-0000-0000-00008C0E0000}"/>
    <cellStyle name="Note 2 4 4 2" xfId="3346" xr:uid="{00000000-0005-0000-0000-00008D0E0000}"/>
    <cellStyle name="Note 2 4 4 2 2" xfId="7068" xr:uid="{DD597F56-0209-4EE9-A177-DBF2E4EDC4E9}"/>
    <cellStyle name="Note 2 4 4 3" xfId="2414" xr:uid="{00000000-0005-0000-0000-00008E0E0000}"/>
    <cellStyle name="Note 2 4 4 3 2" xfId="6152" xr:uid="{9BCD66F6-3E55-4092-83A3-23E42236B1F2}"/>
    <cellStyle name="Note 2 4 4 4" xfId="1720" xr:uid="{00000000-0005-0000-0000-00008F0E0000}"/>
    <cellStyle name="Note 2 4 4 4 2" xfId="5467" xr:uid="{5F0E32FC-86F5-4488-A2F0-09EE4C64BE9A}"/>
    <cellStyle name="Note 2 4 4 5" xfId="4077" xr:uid="{00000000-0005-0000-0000-0000900E0000}"/>
    <cellStyle name="Note 2 4 4 5 2" xfId="7775" xr:uid="{48F73A3B-AFCF-4D18-A574-903F7B4019AD}"/>
    <cellStyle name="Note 2 4 4 6" xfId="4774" xr:uid="{E5624FA6-A323-4ABC-A722-D37D16790390}"/>
    <cellStyle name="Note 2 4 5" xfId="2869" xr:uid="{00000000-0005-0000-0000-0000910E0000}"/>
    <cellStyle name="Note 2 4 5 2" xfId="6606" xr:uid="{7013190C-25D3-462F-99FC-D9A97129EB3C}"/>
    <cellStyle name="Note 2 4 6" xfId="1955" xr:uid="{00000000-0005-0000-0000-0000920E0000}"/>
    <cellStyle name="Note 2 4 6 2" xfId="5698" xr:uid="{F2A8F120-C9AE-4F82-9C3E-F084A655C1EF}"/>
    <cellStyle name="Note 2 4 7" xfId="1254" xr:uid="{00000000-0005-0000-0000-0000930E0000}"/>
    <cellStyle name="Note 2 4 7 2" xfId="5005" xr:uid="{56D6212E-C4B1-429F-BE18-1FEE13E89B44}"/>
    <cellStyle name="Note 2 4 8" xfId="3615" xr:uid="{00000000-0005-0000-0000-0000940E0000}"/>
    <cellStyle name="Note 2 4 8 2" xfId="7313" xr:uid="{526EA173-999A-4183-B409-41916D44D913}"/>
    <cellStyle name="Note 2 4 9" xfId="4312" xr:uid="{D317BD6B-3301-4A4A-97F4-866AC19C2F9E}"/>
    <cellStyle name="Output 2" xfId="142" xr:uid="{00000000-0005-0000-0000-0000950E0000}"/>
    <cellStyle name="Output 3" xfId="141" xr:uid="{00000000-0005-0000-0000-0000960E0000}"/>
    <cellStyle name="Percent" xfId="7" builtinId="5"/>
    <cellStyle name="Percent 10" xfId="3389" xr:uid="{00000000-0005-0000-0000-0000980E0000}"/>
    <cellStyle name="Percent 10 2" xfId="7093" xr:uid="{C0581CBF-5E5A-4711-ABCF-3AB3D0426724}"/>
    <cellStyle name="Percent 11" xfId="3401" xr:uid="{00000000-0005-0000-0000-0000990E0000}"/>
    <cellStyle name="Percent 11 2" xfId="7100" xr:uid="{F89F0576-9978-4364-908F-1240D9AD3C33}"/>
    <cellStyle name="Percent 12" xfId="4101" xr:uid="{1140F07C-C489-4359-BFA2-B6F29DC14D31}"/>
    <cellStyle name="Percent 2" xfId="143" xr:uid="{00000000-0005-0000-0000-00009A0E0000}"/>
    <cellStyle name="Percent 2 2" xfId="144" xr:uid="{00000000-0005-0000-0000-00009B0E0000}"/>
    <cellStyle name="Percent 2 2 2" xfId="465" xr:uid="{00000000-0005-0000-0000-00009C0E0000}"/>
    <cellStyle name="Percent 2 2 3" xfId="466" xr:uid="{00000000-0005-0000-0000-00009D0E0000}"/>
    <cellStyle name="Percent 2 2 4" xfId="467" xr:uid="{00000000-0005-0000-0000-00009E0E0000}"/>
    <cellStyle name="Percent 2 3" xfId="145" xr:uid="{00000000-0005-0000-0000-00009F0E0000}"/>
    <cellStyle name="Percent 2 3 2" xfId="468" xr:uid="{00000000-0005-0000-0000-0000A00E0000}"/>
    <cellStyle name="Percent 2 4" xfId="469" xr:uid="{00000000-0005-0000-0000-0000A10E0000}"/>
    <cellStyle name="Percent 2 5" xfId="470" xr:uid="{00000000-0005-0000-0000-0000A20E0000}"/>
    <cellStyle name="Percent 2 6" xfId="528" xr:uid="{00000000-0005-0000-0000-0000A30E0000}"/>
    <cellStyle name="Percent 3" xfId="146" xr:uid="{00000000-0005-0000-0000-0000A40E0000}"/>
    <cellStyle name="Percent 3 2" xfId="471" xr:uid="{00000000-0005-0000-0000-0000A50E0000}"/>
    <cellStyle name="Percent 3 2 2" xfId="472" xr:uid="{00000000-0005-0000-0000-0000A60E0000}"/>
    <cellStyle name="Percent 3 3" xfId="473" xr:uid="{00000000-0005-0000-0000-0000A70E0000}"/>
    <cellStyle name="Percent 3 4" xfId="536" xr:uid="{00000000-0005-0000-0000-0000A80E0000}"/>
    <cellStyle name="Percent 3 4 2" xfId="778" xr:uid="{00000000-0005-0000-0000-0000A90E0000}"/>
    <cellStyle name="Percent 3 4 2 2" xfId="3125" xr:uid="{00000000-0005-0000-0000-0000AA0E0000}"/>
    <cellStyle name="Percent 3 4 2 2 2" xfId="6858" xr:uid="{F8567CCD-76BD-46B2-ABA5-245800384F98}"/>
    <cellStyle name="Percent 3 4 2 3" xfId="1509" xr:uid="{00000000-0005-0000-0000-0000AB0E0000}"/>
    <cellStyle name="Percent 3 4 2 3 2" xfId="5257" xr:uid="{E90F18C0-8B28-41DA-829C-EE8AB59DFB8A}"/>
    <cellStyle name="Percent 3 4 2 4" xfId="3867" xr:uid="{00000000-0005-0000-0000-0000AC0E0000}"/>
    <cellStyle name="Percent 3 4 2 4 2" xfId="7565" xr:uid="{4D972ECF-05D4-46EA-82E5-AAA656C777A7}"/>
    <cellStyle name="Percent 3 4 2 5" xfId="4564" xr:uid="{85BB7204-42EF-4576-BC29-D5B4CDB0C406}"/>
    <cellStyle name="Percent 3 4 3" xfId="1028" xr:uid="{00000000-0005-0000-0000-0000AD0E0000}"/>
    <cellStyle name="Percent 3 4 3 2" xfId="3372" xr:uid="{00000000-0005-0000-0000-0000AE0E0000}"/>
    <cellStyle name="Percent 3 4 3 2 2" xfId="7089" xr:uid="{83A685FF-F17B-47CC-8174-FE24B6CAE675}"/>
    <cellStyle name="Percent 3 4 3 3" xfId="1741" xr:uid="{00000000-0005-0000-0000-0000AF0E0000}"/>
    <cellStyle name="Percent 3 4 3 3 2" xfId="5488" xr:uid="{8701E5E9-199A-439D-ACF1-33E59F937BED}"/>
    <cellStyle name="Percent 3 4 3 4" xfId="4098" xr:uid="{00000000-0005-0000-0000-0000B00E0000}"/>
    <cellStyle name="Percent 3 4 3 4 2" xfId="7796" xr:uid="{2DEBB9C9-BD83-4CBE-887D-53169B82FF70}"/>
    <cellStyle name="Percent 3 4 3 5" xfId="4795" xr:uid="{23FCF020-8A7F-4F27-A4B4-00248F743F50}"/>
    <cellStyle name="Percent 3 4 4" xfId="2894" xr:uid="{00000000-0005-0000-0000-0000B10E0000}"/>
    <cellStyle name="Percent 3 4 4 2" xfId="6627" xr:uid="{E0B16D8A-4429-4C8F-B029-481214824D8F}"/>
    <cellStyle name="Percent 3 4 5" xfId="1278" xr:uid="{00000000-0005-0000-0000-0000B20E0000}"/>
    <cellStyle name="Percent 3 4 5 2" xfId="5026" xr:uid="{62C76C87-F224-44F6-BC96-196D87633787}"/>
    <cellStyle name="Percent 3 4 6" xfId="3636" xr:uid="{00000000-0005-0000-0000-0000B30E0000}"/>
    <cellStyle name="Percent 3 4 6 2" xfId="7334" xr:uid="{BDAABAA7-1C91-474D-A28D-913BA3F64A15}"/>
    <cellStyle name="Percent 3 4 7" xfId="4333" xr:uid="{BF69CB66-0238-4A74-8D3D-661FD0FE6B06}"/>
    <cellStyle name="Percent 4" xfId="147" xr:uid="{00000000-0005-0000-0000-0000B40E0000}"/>
    <cellStyle name="Percent 4 2" xfId="474" xr:uid="{00000000-0005-0000-0000-0000B50E0000}"/>
    <cellStyle name="Percent 4 2 10" xfId="3617" xr:uid="{00000000-0005-0000-0000-0000B60E0000}"/>
    <cellStyle name="Percent 4 2 10 2" xfId="7315" xr:uid="{10B9D11C-5DB1-4F28-AF64-AB0275BBD845}"/>
    <cellStyle name="Percent 4 2 11" xfId="4314" xr:uid="{27148F8A-3AAC-4238-8C3F-28286B74BD2E}"/>
    <cellStyle name="Percent 4 2 2" xfId="475" xr:uid="{00000000-0005-0000-0000-0000B70E0000}"/>
    <cellStyle name="Percent 4 2 2 2" xfId="476" xr:uid="{00000000-0005-0000-0000-0000B80E0000}"/>
    <cellStyle name="Percent 4 2 2 2 2" xfId="754" xr:uid="{00000000-0005-0000-0000-0000B90E0000}"/>
    <cellStyle name="Percent 4 2 2 2 2 2" xfId="2645" xr:uid="{00000000-0005-0000-0000-0000BA0E0000}"/>
    <cellStyle name="Percent 4 2 2 2 2 2 2" xfId="6383" xr:uid="{46EAC2CC-E41B-495A-A01A-82B9DD70A545}"/>
    <cellStyle name="Percent 4 2 2 2 2 3" xfId="3108" xr:uid="{00000000-0005-0000-0000-0000BB0E0000}"/>
    <cellStyle name="Percent 4 2 2 2 2 3 2" xfId="6841" xr:uid="{2E97616E-FCAB-47B7-94B2-DBD37C06112F}"/>
    <cellStyle name="Percent 4 2 2 2 2 4" xfId="2189" xr:uid="{00000000-0005-0000-0000-0000BC0E0000}"/>
    <cellStyle name="Percent 4 2 2 2 2 4 2" xfId="5929" xr:uid="{E2822CDD-AA13-4F50-BF56-851383A70981}"/>
    <cellStyle name="Percent 4 2 2 2 2 5" xfId="1492" xr:uid="{00000000-0005-0000-0000-0000BD0E0000}"/>
    <cellStyle name="Percent 4 2 2 2 2 5 2" xfId="5240" xr:uid="{3CC15DBC-597F-4D95-BEA1-54E9A0C3EA67}"/>
    <cellStyle name="Percent 4 2 2 2 2 6" xfId="3850" xr:uid="{00000000-0005-0000-0000-0000BE0E0000}"/>
    <cellStyle name="Percent 4 2 2 2 2 6 2" xfId="7548" xr:uid="{E652931C-A323-4232-A63E-8FB5B1BB12D6}"/>
    <cellStyle name="Percent 4 2 2 2 2 7" xfId="4547" xr:uid="{0B6B62FC-27BC-4FA5-BD6D-A192D8C5B171}"/>
    <cellStyle name="Percent 4 2 2 2 3" xfId="1006" xr:uid="{00000000-0005-0000-0000-0000BF0E0000}"/>
    <cellStyle name="Percent 4 2 2 2 3 2" xfId="3350" xr:uid="{00000000-0005-0000-0000-0000C00E0000}"/>
    <cellStyle name="Percent 4 2 2 2 3 2 2" xfId="7072" xr:uid="{A1C1B4FD-D4BE-4F7E-BD36-2E4A391C9F57}"/>
    <cellStyle name="Percent 4 2 2 2 3 3" xfId="2418" xr:uid="{00000000-0005-0000-0000-0000C10E0000}"/>
    <cellStyle name="Percent 4 2 2 2 3 3 2" xfId="6156" xr:uid="{83A5CE8B-EBCC-466B-AAE8-192FA0011F14}"/>
    <cellStyle name="Percent 4 2 2 2 3 4" xfId="1724" xr:uid="{00000000-0005-0000-0000-0000C20E0000}"/>
    <cellStyle name="Percent 4 2 2 2 3 4 2" xfId="5471" xr:uid="{8C9916B5-ABFF-4BF2-88FA-529442A91BCD}"/>
    <cellStyle name="Percent 4 2 2 2 3 5" xfId="4081" xr:uid="{00000000-0005-0000-0000-0000C30E0000}"/>
    <cellStyle name="Percent 4 2 2 2 3 5 2" xfId="7779" xr:uid="{CED6ABAE-5CC5-4285-B888-8DE7A4BCE572}"/>
    <cellStyle name="Percent 4 2 2 2 3 6" xfId="4778" xr:uid="{E7FF5094-F780-486C-B582-CB7B334050C2}"/>
    <cellStyle name="Percent 4 2 2 2 4" xfId="2873" xr:uid="{00000000-0005-0000-0000-0000C40E0000}"/>
    <cellStyle name="Percent 4 2 2 2 4 2" xfId="6610" xr:uid="{7881940B-381E-4194-8AA9-A935F8BDD43E}"/>
    <cellStyle name="Percent 4 2 2 2 5" xfId="1959" xr:uid="{00000000-0005-0000-0000-0000C50E0000}"/>
    <cellStyle name="Percent 4 2 2 2 5 2" xfId="5702" xr:uid="{2291B953-05FD-41C9-B38E-E9FCEA461EB6}"/>
    <cellStyle name="Percent 4 2 2 2 6" xfId="1258" xr:uid="{00000000-0005-0000-0000-0000C60E0000}"/>
    <cellStyle name="Percent 4 2 2 2 6 2" xfId="5009" xr:uid="{9622130A-F7B4-42A7-9CA5-47B29A2FCF48}"/>
    <cellStyle name="Percent 4 2 2 2 7" xfId="3619" xr:uid="{00000000-0005-0000-0000-0000C70E0000}"/>
    <cellStyle name="Percent 4 2 2 2 7 2" xfId="7317" xr:uid="{89287325-A07B-4489-8247-331FDB14E6B3}"/>
    <cellStyle name="Percent 4 2 2 2 8" xfId="4316" xr:uid="{7EFBC2A5-2FF6-4FF3-B46A-C7C497CEDA01}"/>
    <cellStyle name="Percent 4 2 2 3" xfId="753" xr:uid="{00000000-0005-0000-0000-0000C80E0000}"/>
    <cellStyle name="Percent 4 2 2 3 2" xfId="2644" xr:uid="{00000000-0005-0000-0000-0000C90E0000}"/>
    <cellStyle name="Percent 4 2 2 3 2 2" xfId="6382" xr:uid="{EFC8126D-723A-4BD5-A3B7-E8E0B6003426}"/>
    <cellStyle name="Percent 4 2 2 3 3" xfId="3107" xr:uid="{00000000-0005-0000-0000-0000CA0E0000}"/>
    <cellStyle name="Percent 4 2 2 3 3 2" xfId="6840" xr:uid="{DD479EDD-F89C-44F9-B2CA-E1860D5CC39D}"/>
    <cellStyle name="Percent 4 2 2 3 4" xfId="2188" xr:uid="{00000000-0005-0000-0000-0000CB0E0000}"/>
    <cellStyle name="Percent 4 2 2 3 4 2" xfId="5928" xr:uid="{F2AF3B14-37B6-4248-97E6-CB4DC82C59A6}"/>
    <cellStyle name="Percent 4 2 2 3 5" xfId="1491" xr:uid="{00000000-0005-0000-0000-0000CC0E0000}"/>
    <cellStyle name="Percent 4 2 2 3 5 2" xfId="5239" xr:uid="{C6A17230-7226-4B88-86B3-07C1BB7A6014}"/>
    <cellStyle name="Percent 4 2 2 3 6" xfId="3849" xr:uid="{00000000-0005-0000-0000-0000CD0E0000}"/>
    <cellStyle name="Percent 4 2 2 3 6 2" xfId="7547" xr:uid="{B0FBB390-3396-4E37-90EE-0F5B85115509}"/>
    <cellStyle name="Percent 4 2 2 3 7" xfId="4546" xr:uid="{358AA042-F76F-4FFC-A501-3B86D1F133F8}"/>
    <cellStyle name="Percent 4 2 2 4" xfId="1005" xr:uid="{00000000-0005-0000-0000-0000CE0E0000}"/>
    <cellStyle name="Percent 4 2 2 4 2" xfId="3349" xr:uid="{00000000-0005-0000-0000-0000CF0E0000}"/>
    <cellStyle name="Percent 4 2 2 4 2 2" xfId="7071" xr:uid="{AF60491E-1D68-45FD-876C-145DEAB67741}"/>
    <cellStyle name="Percent 4 2 2 4 3" xfId="2417" xr:uid="{00000000-0005-0000-0000-0000D00E0000}"/>
    <cellStyle name="Percent 4 2 2 4 3 2" xfId="6155" xr:uid="{6DBFA1CD-7E59-4BA2-B345-F1047A3B5424}"/>
    <cellStyle name="Percent 4 2 2 4 4" xfId="1723" xr:uid="{00000000-0005-0000-0000-0000D10E0000}"/>
    <cellStyle name="Percent 4 2 2 4 4 2" xfId="5470" xr:uid="{C5BE3C3C-F976-4113-A2BD-6ED4C31D4EA3}"/>
    <cellStyle name="Percent 4 2 2 4 5" xfId="4080" xr:uid="{00000000-0005-0000-0000-0000D20E0000}"/>
    <cellStyle name="Percent 4 2 2 4 5 2" xfId="7778" xr:uid="{6FE3D904-94C3-4B20-953D-C9068C39E7C7}"/>
    <cellStyle name="Percent 4 2 2 4 6" xfId="4777" xr:uid="{398FD689-CE36-4713-AD12-7AA1212F8D23}"/>
    <cellStyle name="Percent 4 2 2 5" xfId="2872" xr:uid="{00000000-0005-0000-0000-0000D30E0000}"/>
    <cellStyle name="Percent 4 2 2 5 2" xfId="6609" xr:uid="{8B0283C4-4A26-48D8-BC7C-CF50E47309D3}"/>
    <cellStyle name="Percent 4 2 2 6" xfId="1958" xr:uid="{00000000-0005-0000-0000-0000D40E0000}"/>
    <cellStyle name="Percent 4 2 2 6 2" xfId="5701" xr:uid="{14ED38E9-2EA8-4B03-A7A7-1F4FF34787C1}"/>
    <cellStyle name="Percent 4 2 2 7" xfId="1257" xr:uid="{00000000-0005-0000-0000-0000D50E0000}"/>
    <cellStyle name="Percent 4 2 2 7 2" xfId="5008" xr:uid="{15DAE4CE-BA1F-49D0-A01C-57AD99D1429F}"/>
    <cellStyle name="Percent 4 2 2 8" xfId="3618" xr:uid="{00000000-0005-0000-0000-0000D60E0000}"/>
    <cellStyle name="Percent 4 2 2 8 2" xfId="7316" xr:uid="{142B6832-450F-4876-B931-63CC647C4B07}"/>
    <cellStyle name="Percent 4 2 2 9" xfId="4315" xr:uid="{1DBA9BD4-D213-42FB-8486-F6D4F5D1DFF4}"/>
    <cellStyle name="Percent 4 2 3" xfId="477" xr:uid="{00000000-0005-0000-0000-0000D70E0000}"/>
    <cellStyle name="Percent 4 2 4" xfId="478" xr:uid="{00000000-0005-0000-0000-0000D80E0000}"/>
    <cellStyle name="Percent 4 2 4 2" xfId="755" xr:uid="{00000000-0005-0000-0000-0000D90E0000}"/>
    <cellStyle name="Percent 4 2 4 2 2" xfId="2646" xr:uid="{00000000-0005-0000-0000-0000DA0E0000}"/>
    <cellStyle name="Percent 4 2 4 2 2 2" xfId="6384" xr:uid="{4281734F-9962-4361-9900-495962EF521C}"/>
    <cellStyle name="Percent 4 2 4 2 3" xfId="3109" xr:uid="{00000000-0005-0000-0000-0000DB0E0000}"/>
    <cellStyle name="Percent 4 2 4 2 3 2" xfId="6842" xr:uid="{52E5C8AA-E08F-4C07-A7F0-82AE9172E582}"/>
    <cellStyle name="Percent 4 2 4 2 4" xfId="2190" xr:uid="{00000000-0005-0000-0000-0000DC0E0000}"/>
    <cellStyle name="Percent 4 2 4 2 4 2" xfId="5930" xr:uid="{D787752B-2193-41A0-B71B-CA01D040D931}"/>
    <cellStyle name="Percent 4 2 4 2 5" xfId="1493" xr:uid="{00000000-0005-0000-0000-0000DD0E0000}"/>
    <cellStyle name="Percent 4 2 4 2 5 2" xfId="5241" xr:uid="{F5DD7393-3123-41FB-8BBE-7E1B50321AB2}"/>
    <cellStyle name="Percent 4 2 4 2 6" xfId="3851" xr:uid="{00000000-0005-0000-0000-0000DE0E0000}"/>
    <cellStyle name="Percent 4 2 4 2 6 2" xfId="7549" xr:uid="{197ACCCC-5483-452A-B922-8136BC889089}"/>
    <cellStyle name="Percent 4 2 4 2 7" xfId="4548" xr:uid="{D77245AF-E6BB-4B9F-8282-F777E22ECDFA}"/>
    <cellStyle name="Percent 4 2 4 3" xfId="1007" xr:uid="{00000000-0005-0000-0000-0000DF0E0000}"/>
    <cellStyle name="Percent 4 2 4 3 2" xfId="3351" xr:uid="{00000000-0005-0000-0000-0000E00E0000}"/>
    <cellStyle name="Percent 4 2 4 3 2 2" xfId="7073" xr:uid="{CA94621E-CD63-42A6-A34D-8EB87E5980C7}"/>
    <cellStyle name="Percent 4 2 4 3 3" xfId="2419" xr:uid="{00000000-0005-0000-0000-0000E10E0000}"/>
    <cellStyle name="Percent 4 2 4 3 3 2" xfId="6157" xr:uid="{D4F6A8BD-B21C-449D-9DE2-E37017775F99}"/>
    <cellStyle name="Percent 4 2 4 3 4" xfId="1725" xr:uid="{00000000-0005-0000-0000-0000E20E0000}"/>
    <cellStyle name="Percent 4 2 4 3 4 2" xfId="5472" xr:uid="{9C60AE9A-7D44-4491-B15C-FE876572DF1A}"/>
    <cellStyle name="Percent 4 2 4 3 5" xfId="4082" xr:uid="{00000000-0005-0000-0000-0000E30E0000}"/>
    <cellStyle name="Percent 4 2 4 3 5 2" xfId="7780" xr:uid="{AFA9B681-AF71-4566-BF3D-A2DB61A9B35E}"/>
    <cellStyle name="Percent 4 2 4 3 6" xfId="4779" xr:uid="{17CDC036-24FB-4939-8FBA-3362A7747508}"/>
    <cellStyle name="Percent 4 2 4 4" xfId="2874" xr:uid="{00000000-0005-0000-0000-0000E40E0000}"/>
    <cellStyle name="Percent 4 2 4 4 2" xfId="6611" xr:uid="{AAA2C972-8261-4ABF-A006-74706BD0A131}"/>
    <cellStyle name="Percent 4 2 4 5" xfId="1960" xr:uid="{00000000-0005-0000-0000-0000E50E0000}"/>
    <cellStyle name="Percent 4 2 4 5 2" xfId="5703" xr:uid="{890B4CCA-94D3-4C24-A2F7-DE06B04DA9DB}"/>
    <cellStyle name="Percent 4 2 4 6" xfId="1259" xr:uid="{00000000-0005-0000-0000-0000E60E0000}"/>
    <cellStyle name="Percent 4 2 4 6 2" xfId="5010" xr:uid="{D720EB40-A8B2-469C-A6D0-13CE16035F30}"/>
    <cellStyle name="Percent 4 2 4 7" xfId="3620" xr:uid="{00000000-0005-0000-0000-0000E70E0000}"/>
    <cellStyle name="Percent 4 2 4 7 2" xfId="7318" xr:uid="{8325E9A4-364F-4600-8885-025C1FF8246D}"/>
    <cellStyle name="Percent 4 2 4 8" xfId="4317" xr:uid="{8FA4E2EE-74B5-471F-8D82-39E5EB0A6D15}"/>
    <cellStyle name="Percent 4 2 5" xfId="752" xr:uid="{00000000-0005-0000-0000-0000E80E0000}"/>
    <cellStyle name="Percent 4 2 5 2" xfId="2643" xr:uid="{00000000-0005-0000-0000-0000E90E0000}"/>
    <cellStyle name="Percent 4 2 5 2 2" xfId="6381" xr:uid="{65D5E3BA-04C4-40FB-A920-1EC01A2EDAD6}"/>
    <cellStyle name="Percent 4 2 5 3" xfId="3106" xr:uid="{00000000-0005-0000-0000-0000EA0E0000}"/>
    <cellStyle name="Percent 4 2 5 3 2" xfId="6839" xr:uid="{A354288E-27E7-40F7-B0AB-C2AA40C7C89B}"/>
    <cellStyle name="Percent 4 2 5 4" xfId="2187" xr:uid="{00000000-0005-0000-0000-0000EB0E0000}"/>
    <cellStyle name="Percent 4 2 5 4 2" xfId="5927" xr:uid="{B2C805F9-2C85-4BF8-8B41-378B131644C0}"/>
    <cellStyle name="Percent 4 2 5 5" xfId="1490" xr:uid="{00000000-0005-0000-0000-0000EC0E0000}"/>
    <cellStyle name="Percent 4 2 5 5 2" xfId="5238" xr:uid="{D8A40A59-01DB-420F-920F-CEF21B5741A9}"/>
    <cellStyle name="Percent 4 2 5 6" xfId="3848" xr:uid="{00000000-0005-0000-0000-0000ED0E0000}"/>
    <cellStyle name="Percent 4 2 5 6 2" xfId="7546" xr:uid="{BCAB5D86-F13C-4F64-ADAC-D068B8984FAC}"/>
    <cellStyle name="Percent 4 2 5 7" xfId="4545" xr:uid="{B98EEA90-BB08-43ED-9E35-6081F4999968}"/>
    <cellStyle name="Percent 4 2 6" xfId="1004" xr:uid="{00000000-0005-0000-0000-0000EE0E0000}"/>
    <cellStyle name="Percent 4 2 6 2" xfId="3348" xr:uid="{00000000-0005-0000-0000-0000EF0E0000}"/>
    <cellStyle name="Percent 4 2 6 2 2" xfId="7070" xr:uid="{DE3F6282-32D8-499A-8311-FD137A24C838}"/>
    <cellStyle name="Percent 4 2 6 3" xfId="2416" xr:uid="{00000000-0005-0000-0000-0000F00E0000}"/>
    <cellStyle name="Percent 4 2 6 3 2" xfId="6154" xr:uid="{79A11140-B654-449E-B75A-92210252D7B6}"/>
    <cellStyle name="Percent 4 2 6 4" xfId="1722" xr:uid="{00000000-0005-0000-0000-0000F10E0000}"/>
    <cellStyle name="Percent 4 2 6 4 2" xfId="5469" xr:uid="{B80DC525-4FA3-4207-9F7A-4B2AB6B6E9F3}"/>
    <cellStyle name="Percent 4 2 6 5" xfId="4079" xr:uid="{00000000-0005-0000-0000-0000F20E0000}"/>
    <cellStyle name="Percent 4 2 6 5 2" xfId="7777" xr:uid="{2FDCBB9B-8FAC-4228-BF22-53AA5F6D4C3D}"/>
    <cellStyle name="Percent 4 2 6 6" xfId="4776" xr:uid="{E51079EC-2276-4610-85FB-ABC2DA621B8F}"/>
    <cellStyle name="Percent 4 2 7" xfId="2871" xr:uid="{00000000-0005-0000-0000-0000F30E0000}"/>
    <cellStyle name="Percent 4 2 7 2" xfId="6608" xr:uid="{C56B9CCB-E945-48CA-BA30-BADE96C3BB62}"/>
    <cellStyle name="Percent 4 2 8" xfId="1957" xr:uid="{00000000-0005-0000-0000-0000F40E0000}"/>
    <cellStyle name="Percent 4 2 8 2" xfId="5700" xr:uid="{C19F3C61-2CAF-48D4-8937-B3A38DA9B782}"/>
    <cellStyle name="Percent 4 2 9" xfId="1256" xr:uid="{00000000-0005-0000-0000-0000F50E0000}"/>
    <cellStyle name="Percent 4 2 9 2" xfId="5007" xr:uid="{A00D5266-FE6D-415B-B5A4-584ECE58531E}"/>
    <cellStyle name="Percent 4 3" xfId="479" xr:uid="{00000000-0005-0000-0000-0000F60E0000}"/>
    <cellStyle name="Percent 5" xfId="148" xr:uid="{00000000-0005-0000-0000-0000F70E0000}"/>
    <cellStyle name="Percent 5 2" xfId="149" xr:uid="{00000000-0005-0000-0000-0000F80E0000}"/>
    <cellStyle name="Percent 5 2 2" xfId="480" xr:uid="{00000000-0005-0000-0000-0000F90E0000}"/>
    <cellStyle name="Percent 5 2 2 2" xfId="757" xr:uid="{00000000-0005-0000-0000-0000FA0E0000}"/>
    <cellStyle name="Percent 5 2 2 2 2" xfId="2647" xr:uid="{00000000-0005-0000-0000-0000FB0E0000}"/>
    <cellStyle name="Percent 5 2 2 2 2 2" xfId="6385" xr:uid="{856BAA84-FF13-4C58-A1EB-754109A88CAF}"/>
    <cellStyle name="Percent 5 2 2 2 3" xfId="3110" xr:uid="{00000000-0005-0000-0000-0000FC0E0000}"/>
    <cellStyle name="Percent 5 2 2 2 3 2" xfId="6843" xr:uid="{964130FA-5F25-434F-9DC1-A3818A042697}"/>
    <cellStyle name="Percent 5 2 2 2 4" xfId="2191" xr:uid="{00000000-0005-0000-0000-0000FD0E0000}"/>
    <cellStyle name="Percent 5 2 2 2 4 2" xfId="5931" xr:uid="{23EFF565-775E-40D1-9F5A-5491F44F6C80}"/>
    <cellStyle name="Percent 5 2 2 2 5" xfId="1494" xr:uid="{00000000-0005-0000-0000-0000FE0E0000}"/>
    <cellStyle name="Percent 5 2 2 2 5 2" xfId="5242" xr:uid="{BD3A87D1-44A3-44CA-9145-D9A96B8884D8}"/>
    <cellStyle name="Percent 5 2 2 2 6" xfId="3852" xr:uid="{00000000-0005-0000-0000-0000FF0E0000}"/>
    <cellStyle name="Percent 5 2 2 2 6 2" xfId="7550" xr:uid="{BBFE75B5-7A30-4936-B094-86C31DE9772E}"/>
    <cellStyle name="Percent 5 2 2 2 7" xfId="4549" xr:uid="{6751C26D-37B5-4247-B75F-3DBC72A4A1B2}"/>
    <cellStyle name="Percent 5 2 2 3" xfId="1008" xr:uid="{00000000-0005-0000-0000-0000000F0000}"/>
    <cellStyle name="Percent 5 2 2 3 2" xfId="3352" xr:uid="{00000000-0005-0000-0000-0000010F0000}"/>
    <cellStyle name="Percent 5 2 2 3 2 2" xfId="7074" xr:uid="{9482517D-964A-4703-B128-ADDB6C857CB6}"/>
    <cellStyle name="Percent 5 2 2 3 3" xfId="2420" xr:uid="{00000000-0005-0000-0000-0000020F0000}"/>
    <cellStyle name="Percent 5 2 2 3 3 2" xfId="6158" xr:uid="{FBC594A8-0CFB-44F8-97C5-8811E38A58BC}"/>
    <cellStyle name="Percent 5 2 2 3 4" xfId="1726" xr:uid="{00000000-0005-0000-0000-0000030F0000}"/>
    <cellStyle name="Percent 5 2 2 3 4 2" xfId="5473" xr:uid="{5AE153D4-838C-40C1-8765-235F40E4C5C3}"/>
    <cellStyle name="Percent 5 2 2 3 5" xfId="4083" xr:uid="{00000000-0005-0000-0000-0000040F0000}"/>
    <cellStyle name="Percent 5 2 2 3 5 2" xfId="7781" xr:uid="{0E08DE39-1856-4D55-B2B2-0D703FCD4A02}"/>
    <cellStyle name="Percent 5 2 2 3 6" xfId="4780" xr:uid="{BD09C790-EE4F-48DF-8BC1-28EABA960AFF}"/>
    <cellStyle name="Percent 5 2 2 4" xfId="2875" xr:uid="{00000000-0005-0000-0000-0000050F0000}"/>
    <cellStyle name="Percent 5 2 2 4 2" xfId="6612" xr:uid="{DA447C25-8818-4B3C-BAA8-4E95E940F8AF}"/>
    <cellStyle name="Percent 5 2 2 5" xfId="1961" xr:uid="{00000000-0005-0000-0000-0000060F0000}"/>
    <cellStyle name="Percent 5 2 2 5 2" xfId="5704" xr:uid="{C5E3FB93-4F67-4264-8549-525E34B386AE}"/>
    <cellStyle name="Percent 5 2 2 6" xfId="1260" xr:uid="{00000000-0005-0000-0000-0000070F0000}"/>
    <cellStyle name="Percent 5 2 2 6 2" xfId="5011" xr:uid="{BF94471F-F122-46D2-9530-A2E6844C4282}"/>
    <cellStyle name="Percent 5 2 2 7" xfId="3621" xr:uid="{00000000-0005-0000-0000-0000080F0000}"/>
    <cellStyle name="Percent 5 2 2 7 2" xfId="7319" xr:uid="{25465081-F352-455D-B43C-E60DE8D2A5BC}"/>
    <cellStyle name="Percent 5 2 2 8" xfId="4318" xr:uid="{9AABD42C-C312-4293-B577-5FBA2409976C}"/>
    <cellStyle name="Percent 5 2 3" xfId="582" xr:uid="{00000000-0005-0000-0000-0000090F0000}"/>
    <cellStyle name="Percent 5 2 3 2" xfId="2473" xr:uid="{00000000-0005-0000-0000-00000A0F0000}"/>
    <cellStyle name="Percent 5 2 3 2 2" xfId="6211" xr:uid="{12D09206-1B4E-4E5B-AA5C-BA0AD488141D}"/>
    <cellStyle name="Percent 5 2 3 3" xfId="2936" xr:uid="{00000000-0005-0000-0000-00000B0F0000}"/>
    <cellStyle name="Percent 5 2 3 3 2" xfId="6669" xr:uid="{0CFEC4C2-80A4-482B-991E-4EC829B8E40A}"/>
    <cellStyle name="Percent 5 2 3 4" xfId="2017" xr:uid="{00000000-0005-0000-0000-00000C0F0000}"/>
    <cellStyle name="Percent 5 2 3 4 2" xfId="5757" xr:uid="{416BCF4A-9218-46BF-9CDC-D5E9679FACC6}"/>
    <cellStyle name="Percent 5 2 3 5" xfId="1320" xr:uid="{00000000-0005-0000-0000-00000D0F0000}"/>
    <cellStyle name="Percent 5 2 3 5 2" xfId="5068" xr:uid="{1B3C6A60-7860-43DB-B2FE-6C111E65640A}"/>
    <cellStyle name="Percent 5 2 3 6" xfId="3678" xr:uid="{00000000-0005-0000-0000-00000E0F0000}"/>
    <cellStyle name="Percent 5 2 3 6 2" xfId="7376" xr:uid="{73644DBB-2EEC-497A-AA38-ADC0BA9021CF}"/>
    <cellStyle name="Percent 5 2 3 7" xfId="4375" xr:uid="{84893534-B4B5-4342-A484-5B257DE4F790}"/>
    <cellStyle name="Percent 5 2 4" xfId="824" xr:uid="{00000000-0005-0000-0000-00000F0F0000}"/>
    <cellStyle name="Percent 5 2 4 2" xfId="3169" xr:uid="{00000000-0005-0000-0000-0000100F0000}"/>
    <cellStyle name="Percent 5 2 4 2 2" xfId="6900" xr:uid="{0E984131-908C-4004-97A4-502406A71914}"/>
    <cellStyle name="Percent 5 2 4 3" xfId="2245" xr:uid="{00000000-0005-0000-0000-0000110F0000}"/>
    <cellStyle name="Percent 5 2 4 3 2" xfId="5984" xr:uid="{B26D9400-4890-429D-9675-07088D935CAC}"/>
    <cellStyle name="Percent 5 2 4 4" xfId="1551" xr:uid="{00000000-0005-0000-0000-0000120F0000}"/>
    <cellStyle name="Percent 5 2 4 4 2" xfId="5299" xr:uid="{FE573CEE-8FB3-4ABC-A655-CCBA5BC4A880}"/>
    <cellStyle name="Percent 5 2 4 5" xfId="3909" xr:uid="{00000000-0005-0000-0000-0000130F0000}"/>
    <cellStyle name="Percent 5 2 4 5 2" xfId="7607" xr:uid="{41749A75-432B-4EF3-8AAE-231FEBFE605F}"/>
    <cellStyle name="Percent 5 2 4 6" xfId="4606" xr:uid="{2329E781-EADF-49AA-9B3E-FD6365DD93AF}"/>
    <cellStyle name="Percent 5 2 5" xfId="2700" xr:uid="{00000000-0005-0000-0000-0000140F0000}"/>
    <cellStyle name="Percent 5 2 5 2" xfId="6438" xr:uid="{309EA80D-7D7C-4EF8-83D6-145AFB67CD7C}"/>
    <cellStyle name="Percent 5 2 6" xfId="1786" xr:uid="{00000000-0005-0000-0000-0000150F0000}"/>
    <cellStyle name="Percent 5 2 6 2" xfId="5530" xr:uid="{1C7FDB6A-14C9-4BE1-8F4D-BFF2AA04FE66}"/>
    <cellStyle name="Percent 5 2 7" xfId="1085" xr:uid="{00000000-0005-0000-0000-0000160F0000}"/>
    <cellStyle name="Percent 5 2 7 2" xfId="4837" xr:uid="{20C5DB92-E7FC-49C0-BC00-8724A0479A40}"/>
    <cellStyle name="Percent 5 2 8" xfId="3447" xr:uid="{00000000-0005-0000-0000-0000170F0000}"/>
    <cellStyle name="Percent 5 2 8 2" xfId="7145" xr:uid="{64F24CAF-BD74-4190-85E3-62412A2F79F3}"/>
    <cellStyle name="Percent 5 2 9" xfId="4144" xr:uid="{BB95FA85-BDD3-4891-9DDA-BC15553A7375}"/>
    <cellStyle name="Percent 5 3" xfId="481" xr:uid="{00000000-0005-0000-0000-0000180F0000}"/>
    <cellStyle name="Percent 6" xfId="482" xr:uid="{00000000-0005-0000-0000-0000190F0000}"/>
    <cellStyle name="Percent 6 10" xfId="4319" xr:uid="{2C18FCA3-B74C-46C7-B188-9AB3CF073173}"/>
    <cellStyle name="Percent 6 2" xfId="483" xr:uid="{00000000-0005-0000-0000-00001A0F0000}"/>
    <cellStyle name="Percent 6 2 2" xfId="484" xr:uid="{00000000-0005-0000-0000-00001B0F0000}"/>
    <cellStyle name="Percent 6 2 2 2" xfId="761" xr:uid="{00000000-0005-0000-0000-00001C0F0000}"/>
    <cellStyle name="Percent 6 2 2 2 2" xfId="2650" xr:uid="{00000000-0005-0000-0000-00001D0F0000}"/>
    <cellStyle name="Percent 6 2 2 2 2 2" xfId="6388" xr:uid="{DCB2BC3E-2659-45BE-BCB1-477FD655B40A}"/>
    <cellStyle name="Percent 6 2 2 2 3" xfId="3113" xr:uid="{00000000-0005-0000-0000-00001E0F0000}"/>
    <cellStyle name="Percent 6 2 2 2 3 2" xfId="6846" xr:uid="{8D061AFF-5D79-4F91-B0FC-BF0E192AD457}"/>
    <cellStyle name="Percent 6 2 2 2 4" xfId="2194" xr:uid="{00000000-0005-0000-0000-00001F0F0000}"/>
    <cellStyle name="Percent 6 2 2 2 4 2" xfId="5934" xr:uid="{6BE8172B-36C8-4C17-9595-FBF96747B545}"/>
    <cellStyle name="Percent 6 2 2 2 5" xfId="1497" xr:uid="{00000000-0005-0000-0000-0000200F0000}"/>
    <cellStyle name="Percent 6 2 2 2 5 2" xfId="5245" xr:uid="{A24FF3F7-6076-45A9-A6A4-992828BFF4AA}"/>
    <cellStyle name="Percent 6 2 2 2 6" xfId="3855" xr:uid="{00000000-0005-0000-0000-0000210F0000}"/>
    <cellStyle name="Percent 6 2 2 2 6 2" xfId="7553" xr:uid="{EC6DCEFD-58A6-4CC4-9EE9-C3F9336940E3}"/>
    <cellStyle name="Percent 6 2 2 2 7" xfId="4552" xr:uid="{19488586-CC6E-4F2D-B8A1-C26E36B581AC}"/>
    <cellStyle name="Percent 6 2 2 3" xfId="1011" xr:uid="{00000000-0005-0000-0000-0000220F0000}"/>
    <cellStyle name="Percent 6 2 2 3 2" xfId="3355" xr:uid="{00000000-0005-0000-0000-0000230F0000}"/>
    <cellStyle name="Percent 6 2 2 3 2 2" xfId="7077" xr:uid="{8C9174B9-312D-4466-A15D-91265C26A2A4}"/>
    <cellStyle name="Percent 6 2 2 3 3" xfId="2423" xr:uid="{00000000-0005-0000-0000-0000240F0000}"/>
    <cellStyle name="Percent 6 2 2 3 3 2" xfId="6161" xr:uid="{682A502D-5D7B-430C-ADCF-8665285540B1}"/>
    <cellStyle name="Percent 6 2 2 3 4" xfId="1729" xr:uid="{00000000-0005-0000-0000-0000250F0000}"/>
    <cellStyle name="Percent 6 2 2 3 4 2" xfId="5476" xr:uid="{BB2D575D-64C9-4BC0-9D84-B133B9B6A2FE}"/>
    <cellStyle name="Percent 6 2 2 3 5" xfId="4086" xr:uid="{00000000-0005-0000-0000-0000260F0000}"/>
    <cellStyle name="Percent 6 2 2 3 5 2" xfId="7784" xr:uid="{879DDE3F-CE81-429B-B243-83F12370523D}"/>
    <cellStyle name="Percent 6 2 2 3 6" xfId="4783" xr:uid="{F5D6F191-0559-4B45-B0E8-57E9EEF1411B}"/>
    <cellStyle name="Percent 6 2 2 4" xfId="2878" xr:uid="{00000000-0005-0000-0000-0000270F0000}"/>
    <cellStyle name="Percent 6 2 2 4 2" xfId="6615" xr:uid="{A9642EE1-6621-40E6-9BD0-6E75FB48DF6B}"/>
    <cellStyle name="Percent 6 2 2 5" xfId="1964" xr:uid="{00000000-0005-0000-0000-0000280F0000}"/>
    <cellStyle name="Percent 6 2 2 5 2" xfId="5707" xr:uid="{879B3CEA-D497-4570-88E4-0B16D70C2A80}"/>
    <cellStyle name="Percent 6 2 2 6" xfId="1263" xr:uid="{00000000-0005-0000-0000-0000290F0000}"/>
    <cellStyle name="Percent 6 2 2 6 2" xfId="5014" xr:uid="{1C125A04-0865-4E12-8E6D-788F046101B0}"/>
    <cellStyle name="Percent 6 2 2 7" xfId="3624" xr:uid="{00000000-0005-0000-0000-00002A0F0000}"/>
    <cellStyle name="Percent 6 2 2 7 2" xfId="7322" xr:uid="{838BE121-A458-45CD-AC8F-9B3295102D49}"/>
    <cellStyle name="Percent 6 2 2 8" xfId="4321" xr:uid="{09EC98CD-DB81-4215-ADC3-1D59DF4AE980}"/>
    <cellStyle name="Percent 6 2 3" xfId="760" xr:uid="{00000000-0005-0000-0000-00002B0F0000}"/>
    <cellStyle name="Percent 6 2 3 2" xfId="2649" xr:uid="{00000000-0005-0000-0000-00002C0F0000}"/>
    <cellStyle name="Percent 6 2 3 2 2" xfId="6387" xr:uid="{8A4F4329-5C95-474F-B949-ED9357A58286}"/>
    <cellStyle name="Percent 6 2 3 3" xfId="3112" xr:uid="{00000000-0005-0000-0000-00002D0F0000}"/>
    <cellStyle name="Percent 6 2 3 3 2" xfId="6845" xr:uid="{87B86CA9-3580-4BA3-BB89-BFAE06207419}"/>
    <cellStyle name="Percent 6 2 3 4" xfId="2193" xr:uid="{00000000-0005-0000-0000-00002E0F0000}"/>
    <cellStyle name="Percent 6 2 3 4 2" xfId="5933" xr:uid="{4C33BF72-3090-4949-A8E2-463D50E247C4}"/>
    <cellStyle name="Percent 6 2 3 5" xfId="1496" xr:uid="{00000000-0005-0000-0000-00002F0F0000}"/>
    <cellStyle name="Percent 6 2 3 5 2" xfId="5244" xr:uid="{393B4416-BA4A-4596-AB67-8AC334873B76}"/>
    <cellStyle name="Percent 6 2 3 6" xfId="3854" xr:uid="{00000000-0005-0000-0000-0000300F0000}"/>
    <cellStyle name="Percent 6 2 3 6 2" xfId="7552" xr:uid="{3BABF457-9A82-4AB6-8009-731519E4905B}"/>
    <cellStyle name="Percent 6 2 3 7" xfId="4551" xr:uid="{97B951BF-86C7-4480-8231-FE8210D2A018}"/>
    <cellStyle name="Percent 6 2 4" xfId="1010" xr:uid="{00000000-0005-0000-0000-0000310F0000}"/>
    <cellStyle name="Percent 6 2 4 2" xfId="3354" xr:uid="{00000000-0005-0000-0000-0000320F0000}"/>
    <cellStyle name="Percent 6 2 4 2 2" xfId="7076" xr:uid="{6BB0BFEC-0A1C-4BD3-84C5-9A99EB5F8BA6}"/>
    <cellStyle name="Percent 6 2 4 3" xfId="2422" xr:uid="{00000000-0005-0000-0000-0000330F0000}"/>
    <cellStyle name="Percent 6 2 4 3 2" xfId="6160" xr:uid="{9177FC9A-D4B7-4B21-83C3-D18F8DB423F9}"/>
    <cellStyle name="Percent 6 2 4 4" xfId="1728" xr:uid="{00000000-0005-0000-0000-0000340F0000}"/>
    <cellStyle name="Percent 6 2 4 4 2" xfId="5475" xr:uid="{10471C5F-DC1A-4B1E-BE8A-A54F6BA57712}"/>
    <cellStyle name="Percent 6 2 4 5" xfId="4085" xr:uid="{00000000-0005-0000-0000-0000350F0000}"/>
    <cellStyle name="Percent 6 2 4 5 2" xfId="7783" xr:uid="{1481F413-62DC-43B7-9237-E7FAB53C3F97}"/>
    <cellStyle name="Percent 6 2 4 6" xfId="4782" xr:uid="{82F043A9-2980-461F-B0A1-2E28218770AC}"/>
    <cellStyle name="Percent 6 2 5" xfId="2877" xr:uid="{00000000-0005-0000-0000-0000360F0000}"/>
    <cellStyle name="Percent 6 2 5 2" xfId="6614" xr:uid="{34C00451-474F-43B4-B10D-387847DB6730}"/>
    <cellStyle name="Percent 6 2 6" xfId="1963" xr:uid="{00000000-0005-0000-0000-0000370F0000}"/>
    <cellStyle name="Percent 6 2 6 2" xfId="5706" xr:uid="{CD64721F-7A37-44BE-9899-2B01F38F25B6}"/>
    <cellStyle name="Percent 6 2 7" xfId="1262" xr:uid="{00000000-0005-0000-0000-0000380F0000}"/>
    <cellStyle name="Percent 6 2 7 2" xfId="5013" xr:uid="{67CC1375-6FF3-4AE0-9152-BCEE3E56C1F0}"/>
    <cellStyle name="Percent 6 2 8" xfId="3623" xr:uid="{00000000-0005-0000-0000-0000390F0000}"/>
    <cellStyle name="Percent 6 2 8 2" xfId="7321" xr:uid="{4596B684-B76A-4572-960B-244A7968C8B2}"/>
    <cellStyle name="Percent 6 2 9" xfId="4320" xr:uid="{69D21476-50F3-48F8-ABA2-AB3BCA44417D}"/>
    <cellStyle name="Percent 6 3" xfId="485" xr:uid="{00000000-0005-0000-0000-00003A0F0000}"/>
    <cellStyle name="Percent 6 3 2" xfId="762" xr:uid="{00000000-0005-0000-0000-00003B0F0000}"/>
    <cellStyle name="Percent 6 3 2 2" xfId="2651" xr:uid="{00000000-0005-0000-0000-00003C0F0000}"/>
    <cellStyle name="Percent 6 3 2 2 2" xfId="6389" xr:uid="{A8955EFF-9F1F-42DE-A048-179B8E195BBA}"/>
    <cellStyle name="Percent 6 3 2 3" xfId="3114" xr:uid="{00000000-0005-0000-0000-00003D0F0000}"/>
    <cellStyle name="Percent 6 3 2 3 2" xfId="6847" xr:uid="{24F81F78-88E4-4DD6-8AE3-806386E557DC}"/>
    <cellStyle name="Percent 6 3 2 4" xfId="2195" xr:uid="{00000000-0005-0000-0000-00003E0F0000}"/>
    <cellStyle name="Percent 6 3 2 4 2" xfId="5935" xr:uid="{57EF058B-52C3-4AC0-9B52-9F689E34A54F}"/>
    <cellStyle name="Percent 6 3 2 5" xfId="1498" xr:uid="{00000000-0005-0000-0000-00003F0F0000}"/>
    <cellStyle name="Percent 6 3 2 5 2" xfId="5246" xr:uid="{75956A1B-9F35-445C-BE3B-1F8B48A78349}"/>
    <cellStyle name="Percent 6 3 2 6" xfId="3856" xr:uid="{00000000-0005-0000-0000-0000400F0000}"/>
    <cellStyle name="Percent 6 3 2 6 2" xfId="7554" xr:uid="{B186C90D-9E50-431C-B33A-59D68B0BFFB8}"/>
    <cellStyle name="Percent 6 3 2 7" xfId="4553" xr:uid="{F00805A8-8C5E-41E7-B7C3-ECF810A2B6C6}"/>
    <cellStyle name="Percent 6 3 3" xfId="1012" xr:uid="{00000000-0005-0000-0000-0000410F0000}"/>
    <cellStyle name="Percent 6 3 3 2" xfId="3356" xr:uid="{00000000-0005-0000-0000-0000420F0000}"/>
    <cellStyle name="Percent 6 3 3 2 2" xfId="7078" xr:uid="{DDCF66D2-E9A3-4532-B29F-D759A09CD65C}"/>
    <cellStyle name="Percent 6 3 3 3" xfId="2424" xr:uid="{00000000-0005-0000-0000-0000430F0000}"/>
    <cellStyle name="Percent 6 3 3 3 2" xfId="6162" xr:uid="{BC5C01E4-4EA6-4AB2-8C89-7B73BE6B940A}"/>
    <cellStyle name="Percent 6 3 3 4" xfId="1730" xr:uid="{00000000-0005-0000-0000-0000440F0000}"/>
    <cellStyle name="Percent 6 3 3 4 2" xfId="5477" xr:uid="{B8BAED55-2D26-4899-ADAC-DEBC9B548F2A}"/>
    <cellStyle name="Percent 6 3 3 5" xfId="4087" xr:uid="{00000000-0005-0000-0000-0000450F0000}"/>
    <cellStyle name="Percent 6 3 3 5 2" xfId="7785" xr:uid="{0C925B49-600F-4625-83F6-0A9E28DBDF5F}"/>
    <cellStyle name="Percent 6 3 3 6" xfId="4784" xr:uid="{F57D1B58-A0E9-48F6-A643-9A05D0BD69C2}"/>
    <cellStyle name="Percent 6 3 4" xfId="2879" xr:uid="{00000000-0005-0000-0000-0000460F0000}"/>
    <cellStyle name="Percent 6 3 4 2" xfId="6616" xr:uid="{B7291667-F4E5-428D-B5B2-87CFD3C60777}"/>
    <cellStyle name="Percent 6 3 5" xfId="1965" xr:uid="{00000000-0005-0000-0000-0000470F0000}"/>
    <cellStyle name="Percent 6 3 5 2" xfId="5708" xr:uid="{3026086C-B845-4850-9F25-6EF2C2C6723D}"/>
    <cellStyle name="Percent 6 3 6" xfId="1264" xr:uid="{00000000-0005-0000-0000-0000480F0000}"/>
    <cellStyle name="Percent 6 3 6 2" xfId="5015" xr:uid="{4146A5BE-3851-4DC2-BA24-7C97D8EF9CA9}"/>
    <cellStyle name="Percent 6 3 7" xfId="3625" xr:uid="{00000000-0005-0000-0000-0000490F0000}"/>
    <cellStyle name="Percent 6 3 7 2" xfId="7323" xr:uid="{0628F2C1-7442-4BA4-98BC-408EEE6EFE65}"/>
    <cellStyle name="Percent 6 3 8" xfId="4322" xr:uid="{848AC335-EB18-4960-A3BB-D38F7BC70911}"/>
    <cellStyle name="Percent 6 4" xfId="759" xr:uid="{00000000-0005-0000-0000-00004A0F0000}"/>
    <cellStyle name="Percent 6 4 2" xfId="2648" xr:uid="{00000000-0005-0000-0000-00004B0F0000}"/>
    <cellStyle name="Percent 6 4 2 2" xfId="6386" xr:uid="{22A849E5-B299-4879-9BAA-D7C12169B345}"/>
    <cellStyle name="Percent 6 4 3" xfId="3111" xr:uid="{00000000-0005-0000-0000-00004C0F0000}"/>
    <cellStyle name="Percent 6 4 3 2" xfId="6844" xr:uid="{F3DA3849-6C8A-4FA8-8306-9142FDAE2DCF}"/>
    <cellStyle name="Percent 6 4 4" xfId="2192" xr:uid="{00000000-0005-0000-0000-00004D0F0000}"/>
    <cellStyle name="Percent 6 4 4 2" xfId="5932" xr:uid="{D5D2EA39-0A7D-4030-9C48-AFE032FD911A}"/>
    <cellStyle name="Percent 6 4 5" xfId="1495" xr:uid="{00000000-0005-0000-0000-00004E0F0000}"/>
    <cellStyle name="Percent 6 4 5 2" xfId="5243" xr:uid="{9EE4599B-85A5-4F01-95F0-76BF8027FDC2}"/>
    <cellStyle name="Percent 6 4 6" xfId="3853" xr:uid="{00000000-0005-0000-0000-00004F0F0000}"/>
    <cellStyle name="Percent 6 4 6 2" xfId="7551" xr:uid="{11ED09AB-231F-429F-9893-A8DFD1EBF61F}"/>
    <cellStyle name="Percent 6 4 7" xfId="4550" xr:uid="{6A4BFB26-C7D5-4DE5-A818-99364A246612}"/>
    <cellStyle name="Percent 6 5" xfId="1009" xr:uid="{00000000-0005-0000-0000-0000500F0000}"/>
    <cellStyle name="Percent 6 5 2" xfId="3353" xr:uid="{00000000-0005-0000-0000-0000510F0000}"/>
    <cellStyle name="Percent 6 5 2 2" xfId="7075" xr:uid="{912BBC92-D93B-41A7-9F74-74A39E43DFB6}"/>
    <cellStyle name="Percent 6 5 3" xfId="2421" xr:uid="{00000000-0005-0000-0000-0000520F0000}"/>
    <cellStyle name="Percent 6 5 3 2" xfId="6159" xr:uid="{195807B8-868F-42D7-9FC8-14E6DD635BB7}"/>
    <cellStyle name="Percent 6 5 4" xfId="1727" xr:uid="{00000000-0005-0000-0000-0000530F0000}"/>
    <cellStyle name="Percent 6 5 4 2" xfId="5474" xr:uid="{9CB0891D-B967-482F-BBE3-5F398669BEB9}"/>
    <cellStyle name="Percent 6 5 5" xfId="4084" xr:uid="{00000000-0005-0000-0000-0000540F0000}"/>
    <cellStyle name="Percent 6 5 5 2" xfId="7782" xr:uid="{553FC76C-ABEA-4487-8A43-FD60BE2EDA9A}"/>
    <cellStyle name="Percent 6 5 6" xfId="4781" xr:uid="{5A89EB08-2904-4A27-9E95-E944A62389B2}"/>
    <cellStyle name="Percent 6 6" xfId="2876" xr:uid="{00000000-0005-0000-0000-0000550F0000}"/>
    <cellStyle name="Percent 6 6 2" xfId="6613" xr:uid="{B0D059BC-8B9D-417F-BF5B-F1335C354E19}"/>
    <cellStyle name="Percent 6 7" xfId="1962" xr:uid="{00000000-0005-0000-0000-0000560F0000}"/>
    <cellStyle name="Percent 6 7 2" xfId="5705" xr:uid="{62599A0F-B277-4103-9390-92E78E477B66}"/>
    <cellStyle name="Percent 6 8" xfId="1261" xr:uid="{00000000-0005-0000-0000-0000570F0000}"/>
    <cellStyle name="Percent 6 8 2" xfId="5012" xr:uid="{D7C7EA82-4688-4466-B2D8-EFA0D332E42B}"/>
    <cellStyle name="Percent 6 9" xfId="3622" xr:uid="{00000000-0005-0000-0000-0000580F0000}"/>
    <cellStyle name="Percent 6 9 2" xfId="7320" xr:uid="{12C90361-9EFF-47F1-B65B-86EC6860D423}"/>
    <cellStyle name="Percent 7" xfId="486" xr:uid="{00000000-0005-0000-0000-0000590F0000}"/>
    <cellStyle name="Percent 8" xfId="487" xr:uid="{00000000-0005-0000-0000-00005A0F0000}"/>
    <cellStyle name="Percent 8 10" xfId="4323" xr:uid="{1324799A-5B29-46B4-B9ED-3494D0A7FE3A}"/>
    <cellStyle name="Percent 8 2" xfId="488" xr:uid="{00000000-0005-0000-0000-00005B0F0000}"/>
    <cellStyle name="Percent 8 2 2" xfId="489" xr:uid="{00000000-0005-0000-0000-00005C0F0000}"/>
    <cellStyle name="Percent 8 2 2 2" xfId="765" xr:uid="{00000000-0005-0000-0000-00005D0F0000}"/>
    <cellStyle name="Percent 8 2 2 2 2" xfId="2654" xr:uid="{00000000-0005-0000-0000-00005E0F0000}"/>
    <cellStyle name="Percent 8 2 2 2 2 2" xfId="6392" xr:uid="{8F0D5CD4-B62F-472B-B5E6-87ADAD0EBDDC}"/>
    <cellStyle name="Percent 8 2 2 2 3" xfId="3117" xr:uid="{00000000-0005-0000-0000-00005F0F0000}"/>
    <cellStyle name="Percent 8 2 2 2 3 2" xfId="6850" xr:uid="{CB9953F5-1EA0-4EBA-8778-7EC765972CD8}"/>
    <cellStyle name="Percent 8 2 2 2 4" xfId="2198" xr:uid="{00000000-0005-0000-0000-0000600F0000}"/>
    <cellStyle name="Percent 8 2 2 2 4 2" xfId="5938" xr:uid="{8B23E006-7D84-4DBD-8731-CDB5BAD5A963}"/>
    <cellStyle name="Percent 8 2 2 2 5" xfId="1501" xr:uid="{00000000-0005-0000-0000-0000610F0000}"/>
    <cellStyle name="Percent 8 2 2 2 5 2" xfId="5249" xr:uid="{CD2F0AD8-C8D4-4F33-B1CF-B228E84ED75B}"/>
    <cellStyle name="Percent 8 2 2 2 6" xfId="3859" xr:uid="{00000000-0005-0000-0000-0000620F0000}"/>
    <cellStyle name="Percent 8 2 2 2 6 2" xfId="7557" xr:uid="{67A81D2C-C25E-4B2E-8EFD-56D4A68C9A54}"/>
    <cellStyle name="Percent 8 2 2 2 7" xfId="4556" xr:uid="{32490518-1D7C-477A-8525-B572954A0C60}"/>
    <cellStyle name="Percent 8 2 2 3" xfId="1015" xr:uid="{00000000-0005-0000-0000-0000630F0000}"/>
    <cellStyle name="Percent 8 2 2 3 2" xfId="3359" xr:uid="{00000000-0005-0000-0000-0000640F0000}"/>
    <cellStyle name="Percent 8 2 2 3 2 2" xfId="7081" xr:uid="{C814FA02-E765-49E5-8A3B-DECF012DDDB5}"/>
    <cellStyle name="Percent 8 2 2 3 3" xfId="2427" xr:uid="{00000000-0005-0000-0000-0000650F0000}"/>
    <cellStyle name="Percent 8 2 2 3 3 2" xfId="6165" xr:uid="{B58B3C2E-D39A-40F2-9A48-1C753CCA4A27}"/>
    <cellStyle name="Percent 8 2 2 3 4" xfId="1733" xr:uid="{00000000-0005-0000-0000-0000660F0000}"/>
    <cellStyle name="Percent 8 2 2 3 4 2" xfId="5480" xr:uid="{56C606D5-D88E-4263-86E4-3FCFBA331734}"/>
    <cellStyle name="Percent 8 2 2 3 5" xfId="4090" xr:uid="{00000000-0005-0000-0000-0000670F0000}"/>
    <cellStyle name="Percent 8 2 2 3 5 2" xfId="7788" xr:uid="{A6246E51-9B4D-4E65-AFB9-901B466D1830}"/>
    <cellStyle name="Percent 8 2 2 3 6" xfId="4787" xr:uid="{06AF37D8-BA04-4E6B-AE57-03BBB562B5EC}"/>
    <cellStyle name="Percent 8 2 2 4" xfId="2882" xr:uid="{00000000-0005-0000-0000-0000680F0000}"/>
    <cellStyle name="Percent 8 2 2 4 2" xfId="6619" xr:uid="{468B3E3D-DAEA-4F61-B92D-E9F12A1F4518}"/>
    <cellStyle name="Percent 8 2 2 5" xfId="1968" xr:uid="{00000000-0005-0000-0000-0000690F0000}"/>
    <cellStyle name="Percent 8 2 2 5 2" xfId="5711" xr:uid="{92CE908D-8672-4681-985D-258A83B78A5C}"/>
    <cellStyle name="Percent 8 2 2 6" xfId="1267" xr:uid="{00000000-0005-0000-0000-00006A0F0000}"/>
    <cellStyle name="Percent 8 2 2 6 2" xfId="5018" xr:uid="{90407470-75F2-4538-A567-654199089020}"/>
    <cellStyle name="Percent 8 2 2 7" xfId="3628" xr:uid="{00000000-0005-0000-0000-00006B0F0000}"/>
    <cellStyle name="Percent 8 2 2 7 2" xfId="7326" xr:uid="{B3C723DD-9BB8-405C-B856-83DDE3CD22B0}"/>
    <cellStyle name="Percent 8 2 2 8" xfId="4325" xr:uid="{1B620E92-A988-4646-B101-128A42C74DA3}"/>
    <cellStyle name="Percent 8 2 3" xfId="764" xr:uid="{00000000-0005-0000-0000-00006C0F0000}"/>
    <cellStyle name="Percent 8 2 3 2" xfId="2653" xr:uid="{00000000-0005-0000-0000-00006D0F0000}"/>
    <cellStyle name="Percent 8 2 3 2 2" xfId="6391" xr:uid="{6FF3AC78-DA4D-49D4-8CF4-E7E740FA1CA9}"/>
    <cellStyle name="Percent 8 2 3 3" xfId="3116" xr:uid="{00000000-0005-0000-0000-00006E0F0000}"/>
    <cellStyle name="Percent 8 2 3 3 2" xfId="6849" xr:uid="{5B7E1A63-7C32-47A2-8A8C-C6FE4DDBD5B1}"/>
    <cellStyle name="Percent 8 2 3 4" xfId="2197" xr:uid="{00000000-0005-0000-0000-00006F0F0000}"/>
    <cellStyle name="Percent 8 2 3 4 2" xfId="5937" xr:uid="{B2CAEEB2-AABE-4B68-B631-405EB7998BDC}"/>
    <cellStyle name="Percent 8 2 3 5" xfId="1500" xr:uid="{00000000-0005-0000-0000-0000700F0000}"/>
    <cellStyle name="Percent 8 2 3 5 2" xfId="5248" xr:uid="{51770487-E965-4A3E-8EB8-914B81BEF5C8}"/>
    <cellStyle name="Percent 8 2 3 6" xfId="3858" xr:uid="{00000000-0005-0000-0000-0000710F0000}"/>
    <cellStyle name="Percent 8 2 3 6 2" xfId="7556" xr:uid="{D8D78C5E-C9CC-4DC6-AB47-5056E73F6B7C}"/>
    <cellStyle name="Percent 8 2 3 7" xfId="4555" xr:uid="{F26E4990-8672-46B2-8A4B-F730C7BEEB83}"/>
    <cellStyle name="Percent 8 2 4" xfId="1014" xr:uid="{00000000-0005-0000-0000-0000720F0000}"/>
    <cellStyle name="Percent 8 2 4 2" xfId="3358" xr:uid="{00000000-0005-0000-0000-0000730F0000}"/>
    <cellStyle name="Percent 8 2 4 2 2" xfId="7080" xr:uid="{A2BC503F-75A6-4678-B9C7-B4033D1E0B3D}"/>
    <cellStyle name="Percent 8 2 4 3" xfId="2426" xr:uid="{00000000-0005-0000-0000-0000740F0000}"/>
    <cellStyle name="Percent 8 2 4 3 2" xfId="6164" xr:uid="{BCA14AC0-624B-4F40-964F-980D9D337AA8}"/>
    <cellStyle name="Percent 8 2 4 4" xfId="1732" xr:uid="{00000000-0005-0000-0000-0000750F0000}"/>
    <cellStyle name="Percent 8 2 4 4 2" xfId="5479" xr:uid="{F2F02796-2CDC-4E9E-970F-A3C056595B05}"/>
    <cellStyle name="Percent 8 2 4 5" xfId="4089" xr:uid="{00000000-0005-0000-0000-0000760F0000}"/>
    <cellStyle name="Percent 8 2 4 5 2" xfId="7787" xr:uid="{150CFE66-9AAF-43D1-91C7-D5EDBEA36A76}"/>
    <cellStyle name="Percent 8 2 4 6" xfId="4786" xr:uid="{676D7FB5-1C0E-4F8F-8C59-352735B655B7}"/>
    <cellStyle name="Percent 8 2 5" xfId="2881" xr:uid="{00000000-0005-0000-0000-0000770F0000}"/>
    <cellStyle name="Percent 8 2 5 2" xfId="6618" xr:uid="{633FF8AD-0383-41DB-9160-D1750D4C0AF1}"/>
    <cellStyle name="Percent 8 2 6" xfId="1967" xr:uid="{00000000-0005-0000-0000-0000780F0000}"/>
    <cellStyle name="Percent 8 2 6 2" xfId="5710" xr:uid="{8817C219-AF3E-4DB8-9650-F883315233D3}"/>
    <cellStyle name="Percent 8 2 7" xfId="1266" xr:uid="{00000000-0005-0000-0000-0000790F0000}"/>
    <cellStyle name="Percent 8 2 7 2" xfId="5017" xr:uid="{2F60D098-63E8-4A6D-95A0-1BAFBCCF5FB0}"/>
    <cellStyle name="Percent 8 2 8" xfId="3627" xr:uid="{00000000-0005-0000-0000-00007A0F0000}"/>
    <cellStyle name="Percent 8 2 8 2" xfId="7325" xr:uid="{438EBC86-B96C-440C-9AF8-BF4809A4A3A2}"/>
    <cellStyle name="Percent 8 2 9" xfId="4324" xr:uid="{6426A54A-F76E-444F-AD45-262FF00201CF}"/>
    <cellStyle name="Percent 8 3" xfId="490" xr:uid="{00000000-0005-0000-0000-00007B0F0000}"/>
    <cellStyle name="Percent 8 3 2" xfId="766" xr:uid="{00000000-0005-0000-0000-00007C0F0000}"/>
    <cellStyle name="Percent 8 3 2 2" xfId="2655" xr:uid="{00000000-0005-0000-0000-00007D0F0000}"/>
    <cellStyle name="Percent 8 3 2 2 2" xfId="6393" xr:uid="{039DC490-EDC7-43A3-AB9F-0527D888CE81}"/>
    <cellStyle name="Percent 8 3 2 3" xfId="3118" xr:uid="{00000000-0005-0000-0000-00007E0F0000}"/>
    <cellStyle name="Percent 8 3 2 3 2" xfId="6851" xr:uid="{1BE2B9A2-8D95-403D-BE9D-AF39A9848DE6}"/>
    <cellStyle name="Percent 8 3 2 4" xfId="2199" xr:uid="{00000000-0005-0000-0000-00007F0F0000}"/>
    <cellStyle name="Percent 8 3 2 4 2" xfId="5939" xr:uid="{32DC8817-5986-40E7-A784-100728B3215B}"/>
    <cellStyle name="Percent 8 3 2 5" xfId="1502" xr:uid="{00000000-0005-0000-0000-0000800F0000}"/>
    <cellStyle name="Percent 8 3 2 5 2" xfId="5250" xr:uid="{75746264-9CAB-4FC9-BF8E-538367D5D7E2}"/>
    <cellStyle name="Percent 8 3 2 6" xfId="3860" xr:uid="{00000000-0005-0000-0000-0000810F0000}"/>
    <cellStyle name="Percent 8 3 2 6 2" xfId="7558" xr:uid="{34F2C5E2-557E-4503-994C-486B9D37AD0B}"/>
    <cellStyle name="Percent 8 3 2 7" xfId="4557" xr:uid="{BB905469-DCD8-4384-8FBE-A89F3099CCD0}"/>
    <cellStyle name="Percent 8 3 3" xfId="1016" xr:uid="{00000000-0005-0000-0000-0000820F0000}"/>
    <cellStyle name="Percent 8 3 3 2" xfId="3360" xr:uid="{00000000-0005-0000-0000-0000830F0000}"/>
    <cellStyle name="Percent 8 3 3 2 2" xfId="7082" xr:uid="{FF48051B-3A5A-4220-AFEA-22D2475F351F}"/>
    <cellStyle name="Percent 8 3 3 3" xfId="2428" xr:uid="{00000000-0005-0000-0000-0000840F0000}"/>
    <cellStyle name="Percent 8 3 3 3 2" xfId="6166" xr:uid="{ED88D1A8-CF7C-47C4-ACB5-2C22434EF981}"/>
    <cellStyle name="Percent 8 3 3 4" xfId="1734" xr:uid="{00000000-0005-0000-0000-0000850F0000}"/>
    <cellStyle name="Percent 8 3 3 4 2" xfId="5481" xr:uid="{E045BA83-26E5-45D7-82F1-7ABA8DF4421C}"/>
    <cellStyle name="Percent 8 3 3 5" xfId="4091" xr:uid="{00000000-0005-0000-0000-0000860F0000}"/>
    <cellStyle name="Percent 8 3 3 5 2" xfId="7789" xr:uid="{F7B8BB44-5A4C-4412-BE21-EC01AE00BEEF}"/>
    <cellStyle name="Percent 8 3 3 6" xfId="4788" xr:uid="{820B46AF-2154-4CAA-8AA5-9F78142F6967}"/>
    <cellStyle name="Percent 8 3 4" xfId="2883" xr:uid="{00000000-0005-0000-0000-0000870F0000}"/>
    <cellStyle name="Percent 8 3 4 2" xfId="6620" xr:uid="{25896FAC-5941-44F8-8EEC-06291D8ADEFF}"/>
    <cellStyle name="Percent 8 3 5" xfId="1969" xr:uid="{00000000-0005-0000-0000-0000880F0000}"/>
    <cellStyle name="Percent 8 3 5 2" xfId="5712" xr:uid="{81742C2F-81D8-45B3-A381-96D5E9A47532}"/>
    <cellStyle name="Percent 8 3 6" xfId="1268" xr:uid="{00000000-0005-0000-0000-0000890F0000}"/>
    <cellStyle name="Percent 8 3 6 2" xfId="5019" xr:uid="{33A91228-2AD3-459A-A0C6-B34E61F18B61}"/>
    <cellStyle name="Percent 8 3 7" xfId="3629" xr:uid="{00000000-0005-0000-0000-00008A0F0000}"/>
    <cellStyle name="Percent 8 3 7 2" xfId="7327" xr:uid="{CC0B394E-A6B2-4D17-ADD1-8A583B067E77}"/>
    <cellStyle name="Percent 8 3 8" xfId="4326" xr:uid="{E334292E-D7D6-4742-9393-916E062BBEF8}"/>
    <cellStyle name="Percent 8 4" xfId="763" xr:uid="{00000000-0005-0000-0000-00008B0F0000}"/>
    <cellStyle name="Percent 8 4 2" xfId="2652" xr:uid="{00000000-0005-0000-0000-00008C0F0000}"/>
    <cellStyle name="Percent 8 4 2 2" xfId="6390" xr:uid="{8405BB95-7CD7-4862-83BA-E7B2445C59AF}"/>
    <cellStyle name="Percent 8 4 3" xfId="3115" xr:uid="{00000000-0005-0000-0000-00008D0F0000}"/>
    <cellStyle name="Percent 8 4 3 2" xfId="6848" xr:uid="{8DBD93A0-B60C-4DAE-AA92-9AC678AC6309}"/>
    <cellStyle name="Percent 8 4 4" xfId="2196" xr:uid="{00000000-0005-0000-0000-00008E0F0000}"/>
    <cellStyle name="Percent 8 4 4 2" xfId="5936" xr:uid="{BBFFB9A9-1072-43C8-A01F-EDE094B8BA81}"/>
    <cellStyle name="Percent 8 4 5" xfId="1499" xr:uid="{00000000-0005-0000-0000-00008F0F0000}"/>
    <cellStyle name="Percent 8 4 5 2" xfId="5247" xr:uid="{9F9CD6A7-D8D7-4523-A9D5-840C5B24ED2E}"/>
    <cellStyle name="Percent 8 4 6" xfId="3857" xr:uid="{00000000-0005-0000-0000-0000900F0000}"/>
    <cellStyle name="Percent 8 4 6 2" xfId="7555" xr:uid="{EB6B10CB-A22C-43CE-8B0A-A425E5E45A1A}"/>
    <cellStyle name="Percent 8 4 7" xfId="4554" xr:uid="{97EB0B8C-1640-4087-B5EF-EF6935000F7B}"/>
    <cellStyle name="Percent 8 5" xfId="1013" xr:uid="{00000000-0005-0000-0000-0000910F0000}"/>
    <cellStyle name="Percent 8 5 2" xfId="3357" xr:uid="{00000000-0005-0000-0000-0000920F0000}"/>
    <cellStyle name="Percent 8 5 2 2" xfId="7079" xr:uid="{A270DD27-EBE1-4BC7-AF26-237B746EB31E}"/>
    <cellStyle name="Percent 8 5 3" xfId="2425" xr:uid="{00000000-0005-0000-0000-0000930F0000}"/>
    <cellStyle name="Percent 8 5 3 2" xfId="6163" xr:uid="{5F1F7E8A-5154-4855-8D11-0860FA0941A9}"/>
    <cellStyle name="Percent 8 5 4" xfId="1731" xr:uid="{00000000-0005-0000-0000-0000940F0000}"/>
    <cellStyle name="Percent 8 5 4 2" xfId="5478" xr:uid="{C081F197-CA1A-4971-A5B1-BE90C6B60FE0}"/>
    <cellStyle name="Percent 8 5 5" xfId="4088" xr:uid="{00000000-0005-0000-0000-0000950F0000}"/>
    <cellStyle name="Percent 8 5 5 2" xfId="7786" xr:uid="{7A5D0320-0E3C-4613-839E-C96EA61E2CA6}"/>
    <cellStyle name="Percent 8 5 6" xfId="4785" xr:uid="{627912B7-F7B0-4B8C-84CD-8A0DEF1F4F6B}"/>
    <cellStyle name="Percent 8 6" xfId="2880" xr:uid="{00000000-0005-0000-0000-0000960F0000}"/>
    <cellStyle name="Percent 8 6 2" xfId="6617" xr:uid="{43BE3196-4E63-4F50-BBA7-55CE6526DD15}"/>
    <cellStyle name="Percent 8 7" xfId="1966" xr:uid="{00000000-0005-0000-0000-0000970F0000}"/>
    <cellStyle name="Percent 8 7 2" xfId="5709" xr:uid="{C51FB85B-97D9-41A3-B444-6BE3CA176CA9}"/>
    <cellStyle name="Percent 8 8" xfId="1265" xr:uid="{00000000-0005-0000-0000-0000980F0000}"/>
    <cellStyle name="Percent 8 8 2" xfId="5016" xr:uid="{D3450420-B457-4ACA-AC2A-232D5C85CB3C}"/>
    <cellStyle name="Percent 8 9" xfId="3626" xr:uid="{00000000-0005-0000-0000-0000990F0000}"/>
    <cellStyle name="Percent 8 9 2" xfId="7324" xr:uid="{AF97A353-52A8-4AEA-96A3-20D210D47491}"/>
    <cellStyle name="Percent 9" xfId="491" xr:uid="{00000000-0005-0000-0000-00009A0F0000}"/>
    <cellStyle name="Percent 9 2" xfId="492" xr:uid="{00000000-0005-0000-0000-00009B0F0000}"/>
    <cellStyle name="Percent 9 2 2" xfId="768" xr:uid="{00000000-0005-0000-0000-00009C0F0000}"/>
    <cellStyle name="Percent 9 2 2 2" xfId="2657" xr:uid="{00000000-0005-0000-0000-00009D0F0000}"/>
    <cellStyle name="Percent 9 2 2 2 2" xfId="6395" xr:uid="{79B36FB2-9232-4037-A15B-9CCDD7A79759}"/>
    <cellStyle name="Percent 9 2 2 3" xfId="3120" xr:uid="{00000000-0005-0000-0000-00009E0F0000}"/>
    <cellStyle name="Percent 9 2 2 3 2" xfId="6853" xr:uid="{EC6A5212-607D-4C07-91A4-EFBFDDFEBF3A}"/>
    <cellStyle name="Percent 9 2 2 4" xfId="2201" xr:uid="{00000000-0005-0000-0000-00009F0F0000}"/>
    <cellStyle name="Percent 9 2 2 4 2" xfId="5941" xr:uid="{672B8372-DBD1-4E29-AD3B-8775B855C510}"/>
    <cellStyle name="Percent 9 2 2 5" xfId="1504" xr:uid="{00000000-0005-0000-0000-0000A00F0000}"/>
    <cellStyle name="Percent 9 2 2 5 2" xfId="5252" xr:uid="{589C4AB7-686D-43D8-BA17-2B58E122A749}"/>
    <cellStyle name="Percent 9 2 2 6" xfId="3862" xr:uid="{00000000-0005-0000-0000-0000A10F0000}"/>
    <cellStyle name="Percent 9 2 2 6 2" xfId="7560" xr:uid="{8C1590A4-D499-48CB-ABB0-3E44F21F9F86}"/>
    <cellStyle name="Percent 9 2 2 7" xfId="4559" xr:uid="{FBC6D6BA-011D-4E1E-9A62-EC0E19EBEA2B}"/>
    <cellStyle name="Percent 9 2 3" xfId="1018" xr:uid="{00000000-0005-0000-0000-0000A20F0000}"/>
    <cellStyle name="Percent 9 2 3 2" xfId="3362" xr:uid="{00000000-0005-0000-0000-0000A30F0000}"/>
    <cellStyle name="Percent 9 2 3 2 2" xfId="7084" xr:uid="{7E9261CA-B30B-4E65-8A53-73BA883DC478}"/>
    <cellStyle name="Percent 9 2 3 3" xfId="2430" xr:uid="{00000000-0005-0000-0000-0000A40F0000}"/>
    <cellStyle name="Percent 9 2 3 3 2" xfId="6168" xr:uid="{1EE3C6AF-138B-4AC4-9FFF-EDC649F2B16F}"/>
    <cellStyle name="Percent 9 2 3 4" xfId="1736" xr:uid="{00000000-0005-0000-0000-0000A50F0000}"/>
    <cellStyle name="Percent 9 2 3 4 2" xfId="5483" xr:uid="{9F4CA5E7-AFAE-44D5-AB5B-EE7F348F3EF7}"/>
    <cellStyle name="Percent 9 2 3 5" xfId="4093" xr:uid="{00000000-0005-0000-0000-0000A60F0000}"/>
    <cellStyle name="Percent 9 2 3 5 2" xfId="7791" xr:uid="{DC84F8B3-6819-4148-9B76-1F6812BDD9F8}"/>
    <cellStyle name="Percent 9 2 3 6" xfId="4790" xr:uid="{1250AAD6-7C02-4F90-9501-86C4517DCADE}"/>
    <cellStyle name="Percent 9 2 4" xfId="2885" xr:uid="{00000000-0005-0000-0000-0000A70F0000}"/>
    <cellStyle name="Percent 9 2 4 2" xfId="6622" xr:uid="{50BEF1E3-96C4-4890-A264-491A971A2288}"/>
    <cellStyle name="Percent 9 2 5" xfId="1971" xr:uid="{00000000-0005-0000-0000-0000A80F0000}"/>
    <cellStyle name="Percent 9 2 5 2" xfId="5714" xr:uid="{3FA5E979-8DA7-459C-BE60-B6DA2B8C3898}"/>
    <cellStyle name="Percent 9 2 6" xfId="1270" xr:uid="{00000000-0005-0000-0000-0000A90F0000}"/>
    <cellStyle name="Percent 9 2 6 2" xfId="5021" xr:uid="{4111B6EE-E5BA-4CC3-87E9-99DC3185DEED}"/>
    <cellStyle name="Percent 9 2 7" xfId="3631" xr:uid="{00000000-0005-0000-0000-0000AA0F0000}"/>
    <cellStyle name="Percent 9 2 7 2" xfId="7329" xr:uid="{A19FF581-DB38-486B-858F-86BF5B25034E}"/>
    <cellStyle name="Percent 9 2 8" xfId="4328" xr:uid="{8D829F01-6AA6-414A-9025-B4A2C85328B2}"/>
    <cellStyle name="Percent 9 3" xfId="767" xr:uid="{00000000-0005-0000-0000-0000AB0F0000}"/>
    <cellStyle name="Percent 9 3 2" xfId="2656" xr:uid="{00000000-0005-0000-0000-0000AC0F0000}"/>
    <cellStyle name="Percent 9 3 2 2" xfId="6394" xr:uid="{3B8A631C-9567-44DE-BD29-14E9E3D19285}"/>
    <cellStyle name="Percent 9 3 3" xfId="3119" xr:uid="{00000000-0005-0000-0000-0000AD0F0000}"/>
    <cellStyle name="Percent 9 3 3 2" xfId="6852" xr:uid="{90C462D3-3C93-4275-A3A9-E5FC39BD8ABB}"/>
    <cellStyle name="Percent 9 3 4" xfId="2200" xr:uid="{00000000-0005-0000-0000-0000AE0F0000}"/>
    <cellStyle name="Percent 9 3 4 2" xfId="5940" xr:uid="{605F2BA6-3F70-4762-A093-F88A8D6FEB9D}"/>
    <cellStyle name="Percent 9 3 5" xfId="1503" xr:uid="{00000000-0005-0000-0000-0000AF0F0000}"/>
    <cellStyle name="Percent 9 3 5 2" xfId="5251" xr:uid="{7E37812D-3A8D-490D-B6CF-3423CA231DFE}"/>
    <cellStyle name="Percent 9 3 6" xfId="3861" xr:uid="{00000000-0005-0000-0000-0000B00F0000}"/>
    <cellStyle name="Percent 9 3 6 2" xfId="7559" xr:uid="{58D11EE6-5996-41BC-915F-7BB014AE8B97}"/>
    <cellStyle name="Percent 9 3 7" xfId="4558" xr:uid="{29305116-6FDF-4E56-A274-7691BFDECD19}"/>
    <cellStyle name="Percent 9 4" xfId="1017" xr:uid="{00000000-0005-0000-0000-0000B10F0000}"/>
    <cellStyle name="Percent 9 4 2" xfId="3361" xr:uid="{00000000-0005-0000-0000-0000B20F0000}"/>
    <cellStyle name="Percent 9 4 2 2" xfId="7083" xr:uid="{50F7E178-09B9-496C-AD2B-6B1035EFA6AE}"/>
    <cellStyle name="Percent 9 4 3" xfId="2429" xr:uid="{00000000-0005-0000-0000-0000B30F0000}"/>
    <cellStyle name="Percent 9 4 3 2" xfId="6167" xr:uid="{4F2D80C2-71B6-4CA9-AE7F-1003C9490D12}"/>
    <cellStyle name="Percent 9 4 4" xfId="1735" xr:uid="{00000000-0005-0000-0000-0000B40F0000}"/>
    <cellStyle name="Percent 9 4 4 2" xfId="5482" xr:uid="{9793C1C0-120B-41C4-8273-9EBF23525569}"/>
    <cellStyle name="Percent 9 4 5" xfId="4092" xr:uid="{00000000-0005-0000-0000-0000B50F0000}"/>
    <cellStyle name="Percent 9 4 5 2" xfId="7790" xr:uid="{E0F818CF-D33C-4ED8-950F-DFCA858DFE06}"/>
    <cellStyle name="Percent 9 4 6" xfId="4789" xr:uid="{55EC89EE-BC6A-48DB-883F-C157A0E64DDB}"/>
    <cellStyle name="Percent 9 5" xfId="2884" xr:uid="{00000000-0005-0000-0000-0000B60F0000}"/>
    <cellStyle name="Percent 9 5 2" xfId="6621" xr:uid="{FA327F24-F86B-415B-986F-794F7A2BE3C0}"/>
    <cellStyle name="Percent 9 6" xfId="1970" xr:uid="{00000000-0005-0000-0000-0000B70F0000}"/>
    <cellStyle name="Percent 9 6 2" xfId="5713" xr:uid="{B1C901E9-8E19-4B15-957F-B72BEDC08FA1}"/>
    <cellStyle name="Percent 9 7" xfId="1269" xr:uid="{00000000-0005-0000-0000-0000B80F0000}"/>
    <cellStyle name="Percent 9 7 2" xfId="5020" xr:uid="{5BD7B03C-09D4-47BF-832F-A184C0653272}"/>
    <cellStyle name="Percent 9 8" xfId="3630" xr:uid="{00000000-0005-0000-0000-0000B90F0000}"/>
    <cellStyle name="Percent 9 8 2" xfId="7328" xr:uid="{2FCC4CF6-22F7-420C-9F71-C8048D36EA42}"/>
    <cellStyle name="Percent 9 9" xfId="4327" xr:uid="{69A46193-3FC7-4D9F-B348-5CBF6B55289F}"/>
    <cellStyle name="Standard 2" xfId="493" xr:uid="{00000000-0005-0000-0000-0000BA0F0000}"/>
    <cellStyle name="tableau | cellule | normal | decimal 1" xfId="494" xr:uid="{00000000-0005-0000-0000-0000BB0F0000}"/>
    <cellStyle name="tableau | cellule | normal | decimal 1 2" xfId="1030" xr:uid="{00000000-0005-0000-0000-0000BC0F0000}"/>
    <cellStyle name="tableau | cellule | normal | decimal 1 2 2" xfId="3374" xr:uid="{00000000-0005-0000-0000-0000BD0F0000}"/>
    <cellStyle name="tableau | cellule | normal | decimal 1 2 3" xfId="1742" xr:uid="{00000000-0005-0000-0000-0000BE0F0000}"/>
    <cellStyle name="tableau | cellule | normal | decimal 1 3" xfId="2886" xr:uid="{00000000-0005-0000-0000-0000BF0F0000}"/>
    <cellStyle name="tableau | cellule | normal | decimal 1 4" xfId="1972" xr:uid="{00000000-0005-0000-0000-0000C00F0000}"/>
    <cellStyle name="tableau | cellule | normal | decimal 1 5" xfId="1271" xr:uid="{00000000-0005-0000-0000-0000C10F0000}"/>
    <cellStyle name="tableau | cellule | normal | pourcentage | decimal 1" xfId="495" xr:uid="{00000000-0005-0000-0000-0000C20F0000}"/>
    <cellStyle name="tableau | cellule | normal | pourcentage | decimal 1 2" xfId="1031" xr:uid="{00000000-0005-0000-0000-0000C30F0000}"/>
    <cellStyle name="tableau | cellule | normal | pourcentage | decimal 1 2 2" xfId="3375" xr:uid="{00000000-0005-0000-0000-0000C40F0000}"/>
    <cellStyle name="tableau | cellule | normal | pourcentage | decimal 1 2 3" xfId="1743" xr:uid="{00000000-0005-0000-0000-0000C50F0000}"/>
    <cellStyle name="tableau | cellule | normal | pourcentage | decimal 1 3" xfId="2887" xr:uid="{00000000-0005-0000-0000-0000C60F0000}"/>
    <cellStyle name="tableau | cellule | normal | pourcentage | decimal 1 4" xfId="1973" xr:uid="{00000000-0005-0000-0000-0000C70F0000}"/>
    <cellStyle name="tableau | cellule | normal | pourcentage | decimal 1 5" xfId="1272" xr:uid="{00000000-0005-0000-0000-0000C80F0000}"/>
    <cellStyle name="tableau | cellule | total | decimal 1" xfId="496" xr:uid="{00000000-0005-0000-0000-0000C90F0000}"/>
    <cellStyle name="tableau | cellule | total | decimal 1 2" xfId="1032" xr:uid="{00000000-0005-0000-0000-0000CA0F0000}"/>
    <cellStyle name="tableau | cellule | total | decimal 1 2 2" xfId="3376" xr:uid="{00000000-0005-0000-0000-0000CB0F0000}"/>
    <cellStyle name="tableau | cellule | total | decimal 1 2 3" xfId="1744" xr:uid="{00000000-0005-0000-0000-0000CC0F0000}"/>
    <cellStyle name="tableau | cellule | total | decimal 1 3" xfId="2888" xr:uid="{00000000-0005-0000-0000-0000CD0F0000}"/>
    <cellStyle name="tableau | cellule | total | decimal 1 4" xfId="1974" xr:uid="{00000000-0005-0000-0000-0000CE0F0000}"/>
    <cellStyle name="tableau | cellule | total | decimal 1 5" xfId="1273" xr:uid="{00000000-0005-0000-0000-0000CF0F0000}"/>
    <cellStyle name="tableau | coin superieur gauche" xfId="497" xr:uid="{00000000-0005-0000-0000-0000D00F0000}"/>
    <cellStyle name="tableau | coin superieur gauche 2" xfId="1042" xr:uid="{00000000-0005-0000-0000-0000D10F0000}"/>
    <cellStyle name="tableau | coin superieur gauche 2 2" xfId="3385" xr:uid="{00000000-0005-0000-0000-0000D20F0000}"/>
    <cellStyle name="tableau | entete-colonne | series" xfId="498" xr:uid="{00000000-0005-0000-0000-0000D30F0000}"/>
    <cellStyle name="tableau | entete-colonne | series 2" xfId="1033" xr:uid="{00000000-0005-0000-0000-0000D40F0000}"/>
    <cellStyle name="tableau | entete-colonne | series 2 2" xfId="3377" xr:uid="{00000000-0005-0000-0000-0000D50F0000}"/>
    <cellStyle name="tableau | entete-ligne | normal" xfId="499" xr:uid="{00000000-0005-0000-0000-0000D60F0000}"/>
    <cellStyle name="tableau | entete-ligne | normal 2" xfId="1034" xr:uid="{00000000-0005-0000-0000-0000D70F0000}"/>
    <cellStyle name="tableau | entete-ligne | normal 2 2" xfId="3378" xr:uid="{00000000-0005-0000-0000-0000D80F0000}"/>
    <cellStyle name="tableau | entete-ligne | total" xfId="500" xr:uid="{00000000-0005-0000-0000-0000D90F0000}"/>
    <cellStyle name="tableau | entete-ligne | total 2" xfId="1035" xr:uid="{00000000-0005-0000-0000-0000DA0F0000}"/>
    <cellStyle name="tableau | entete-ligne | total 2 2" xfId="3379" xr:uid="{00000000-0005-0000-0000-0000DB0F0000}"/>
    <cellStyle name="tableau | ligne-titre | niveau1" xfId="501" xr:uid="{00000000-0005-0000-0000-0000DC0F0000}"/>
    <cellStyle name="tableau | ligne-titre | niveau1 2" xfId="1041" xr:uid="{00000000-0005-0000-0000-0000DD0F0000}"/>
    <cellStyle name="tableau | ligne-titre | niveau1 2 2" xfId="3384" xr:uid="{00000000-0005-0000-0000-0000DE0F0000}"/>
    <cellStyle name="tableau | ligne-titre | niveau2" xfId="502" xr:uid="{00000000-0005-0000-0000-0000DF0F0000}"/>
    <cellStyle name="tableau | ligne-titre | niveau2 2" xfId="1036" xr:uid="{00000000-0005-0000-0000-0000E00F0000}"/>
    <cellStyle name="tableau | ligne-titre | niveau2 2 2" xfId="3380" xr:uid="{00000000-0005-0000-0000-0000E10F0000}"/>
    <cellStyle name="Title 2" xfId="151" xr:uid="{00000000-0005-0000-0000-0000E20F0000}"/>
    <cellStyle name="Title 3" xfId="150" xr:uid="{00000000-0005-0000-0000-0000E30F0000}"/>
    <cellStyle name="Titre colonne" xfId="503" xr:uid="{00000000-0005-0000-0000-0000E40F0000}"/>
    <cellStyle name="Titre colonnes" xfId="504" xr:uid="{00000000-0005-0000-0000-0000E50F0000}"/>
    <cellStyle name="Titre colonnes 2" xfId="505" xr:uid="{00000000-0005-0000-0000-0000E60F0000}"/>
    <cellStyle name="Titre colonnes 3" xfId="506" xr:uid="{00000000-0005-0000-0000-0000E70F0000}"/>
    <cellStyle name="Titre general" xfId="507" xr:uid="{00000000-0005-0000-0000-0000E80F0000}"/>
    <cellStyle name="Titre général" xfId="508" xr:uid="{00000000-0005-0000-0000-0000E90F0000}"/>
    <cellStyle name="Titre ligne" xfId="509" xr:uid="{00000000-0005-0000-0000-0000EA0F0000}"/>
    <cellStyle name="Titre lignes" xfId="510" xr:uid="{00000000-0005-0000-0000-0000EB0F0000}"/>
    <cellStyle name="Titre lignes 2" xfId="511" xr:uid="{00000000-0005-0000-0000-0000EC0F0000}"/>
    <cellStyle name="Titre lignes 3" xfId="512" xr:uid="{00000000-0005-0000-0000-0000ED0F0000}"/>
    <cellStyle name="Titre page" xfId="513" xr:uid="{00000000-0005-0000-0000-0000EE0F0000}"/>
    <cellStyle name="Titre tableau" xfId="514" xr:uid="{00000000-0005-0000-0000-0000EF0F0000}"/>
    <cellStyle name="Total 2" xfId="153" xr:uid="{00000000-0005-0000-0000-0000F00F0000}"/>
    <cellStyle name="Total 2 2" xfId="515" xr:uid="{00000000-0005-0000-0000-0000F10F0000}"/>
    <cellStyle name="Total 3" xfId="152" xr:uid="{00000000-0005-0000-0000-0000F20F0000}"/>
    <cellStyle name="Total 3 2" xfId="825" xr:uid="{00000000-0005-0000-0000-0000F30F0000}"/>
    <cellStyle name="Total 3 2 2" xfId="3170" xr:uid="{00000000-0005-0000-0000-0000F40F0000}"/>
    <cellStyle name="Total 3 2 3" xfId="1552" xr:uid="{00000000-0005-0000-0000-0000F50F0000}"/>
    <cellStyle name="Total 3 3" xfId="2701" xr:uid="{00000000-0005-0000-0000-0000F60F0000}"/>
    <cellStyle name="Total 3 4" xfId="1787" xr:uid="{00000000-0005-0000-0000-0000F70F0000}"/>
    <cellStyle name="Total 3 5" xfId="1086" xr:uid="{00000000-0005-0000-0000-0000F80F0000}"/>
    <cellStyle name="Total 4" xfId="516" xr:uid="{00000000-0005-0000-0000-0000F90F0000}"/>
    <cellStyle name="Total intermediaire" xfId="154" xr:uid="{00000000-0005-0000-0000-0000FA0F0000}"/>
    <cellStyle name="Total intermediaire 0" xfId="517" xr:uid="{00000000-0005-0000-0000-0000FB0F0000}"/>
    <cellStyle name="Total intermediaire 1" xfId="518" xr:uid="{00000000-0005-0000-0000-0000FC0F0000}"/>
    <cellStyle name="Total intermediaire 2" xfId="155" xr:uid="{00000000-0005-0000-0000-0000FD0F0000}"/>
    <cellStyle name="Total intermediaire 2 2" xfId="519" xr:uid="{00000000-0005-0000-0000-0000FE0F0000}"/>
    <cellStyle name="Total intermediaire 3" xfId="520" xr:uid="{00000000-0005-0000-0000-0000FF0F0000}"/>
    <cellStyle name="Total intermediaire 4" xfId="521" xr:uid="{00000000-0005-0000-0000-000000100000}"/>
    <cellStyle name="Total tableau" xfId="522" xr:uid="{00000000-0005-0000-0000-000001100000}"/>
    <cellStyle name="Warning Text" xfId="13" builtinId="11" customBuiltin="1"/>
  </cellStyles>
  <dxfs count="0"/>
  <tableStyles count="0" defaultTableStyle="TableStyleMedium9" defaultPivotStyle="PivotStyleLight16"/>
  <colors>
    <mruColors>
      <color rgb="FF555759"/>
      <color rgb="FFF2F2F2"/>
      <color rgb="FFD9D9D9"/>
      <color rgb="FF0093C9"/>
      <color rgb="FFBABCBD"/>
      <color rgb="FF009365"/>
      <color rgb="FF95D600"/>
      <color rgb="FF545759"/>
      <color rgb="FFEDFFC4"/>
      <color rgb="FF648C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38.xml"/><Relationship Id="rId1" Type="http://schemas.microsoft.com/office/2011/relationships/chartStyle" Target="style38.xml"/></Relationships>
</file>

<file path=xl/charts/_rels/chart11.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12.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41.xml"/><Relationship Id="rId1" Type="http://schemas.microsoft.com/office/2011/relationships/chartStyle" Target="style4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42.xml"/><Relationship Id="rId1" Type="http://schemas.microsoft.com/office/2011/relationships/chartStyle" Target="style42.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43.xml"/><Relationship Id="rId1" Type="http://schemas.microsoft.com/office/2011/relationships/chartStyle" Target="style43.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44.xml"/><Relationship Id="rId1" Type="http://schemas.microsoft.com/office/2011/relationships/chartStyle" Target="style44.xml"/></Relationships>
</file>

<file path=xl/charts/_rels/chart17.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46.xml"/><Relationship Id="rId1" Type="http://schemas.microsoft.com/office/2011/relationships/chartStyle" Target="style46.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7.xml"/><Relationship Id="rId1" Type="http://schemas.microsoft.com/office/2011/relationships/chartStyle" Target="style4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49.xml"/><Relationship Id="rId1" Type="http://schemas.microsoft.com/office/2011/relationships/chartStyle" Target="style49.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50.xml"/><Relationship Id="rId1" Type="http://schemas.microsoft.com/office/2011/relationships/chartStyle" Target="style50.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51.xml"/><Relationship Id="rId1" Type="http://schemas.microsoft.com/office/2011/relationships/chartStyle" Target="style51.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52.xml"/><Relationship Id="rId1" Type="http://schemas.microsoft.com/office/2011/relationships/chartStyle" Target="style52.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53.xml"/><Relationship Id="rId1" Type="http://schemas.microsoft.com/office/2011/relationships/chartStyle" Target="style53.xml"/></Relationships>
</file>

<file path=xl/charts/_rels/chart26.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27.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28.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57.xml"/><Relationship Id="rId1" Type="http://schemas.microsoft.com/office/2011/relationships/chartStyle" Target="style57.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58.xml"/><Relationship Id="rId1" Type="http://schemas.microsoft.com/office/2011/relationships/chartStyle" Target="style58.xml"/></Relationships>
</file>

<file path=xl/charts/_rels/chart31.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32.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33.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62.xml"/><Relationship Id="rId1" Type="http://schemas.microsoft.com/office/2011/relationships/chartStyle" Target="style62.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63.xml"/><Relationship Id="rId1" Type="http://schemas.microsoft.com/office/2011/relationships/chartStyle" Target="style6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5.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6.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7.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8.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37.xml"/><Relationship Id="rId1" Type="http://schemas.microsoft.com/office/2011/relationships/chartStyle" Target="style37.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1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1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1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1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Ex1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Ex1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Ex1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Ex1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Ex18.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Ex19.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0.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Ex21.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Ex22.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Ex2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Ex24.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Ex25.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Ex26.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Ex27.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Ex28.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Ex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'Year-over-Year'!$O$9</c:f>
              <c:strCache>
                <c:ptCount val="1"/>
                <c:pt idx="0">
                  <c:v>Commercial EE Programs</c:v>
                </c:pt>
              </c:strCache>
            </c:strRef>
          </c:tx>
          <c:spPr>
            <a:solidFill>
              <a:schemeClr val="accent1"/>
            </a:solidFill>
            <a:ln>
              <a:noFill/>
            </a:ln>
            <a:effectLst/>
          </c:spPr>
          <c:invertIfNegative val="0"/>
          <c:dLbls>
            <c:dLbl>
              <c:idx val="0"/>
              <c:tx>
                <c:rich>
                  <a:bodyPr/>
                  <a:lstStyle/>
                  <a:p>
                    <a:fld id="{F94A9C2A-D61B-4A34-8C3C-CD1D739F5AB7}" type="CELLRANGE">
                      <a:rPr lang="en-US"/>
                      <a:pPr/>
                      <a:t>[CELLRANGE]</a:t>
                    </a:fld>
                    <a:endParaRPr lang="en-US" baseline="0"/>
                  </a:p>
                  <a:p>
                    <a:fld id="{A3122829-220D-4889-B2FD-A44F30B5A8A7}"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AB6E-439A-83DD-7B4395E441CC}"/>
                </c:ext>
              </c:extLst>
            </c:dLbl>
            <c:dLbl>
              <c:idx val="1"/>
              <c:tx>
                <c:rich>
                  <a:bodyPr/>
                  <a:lstStyle/>
                  <a:p>
                    <a:fld id="{91EA9FA1-7EF9-4E44-89B6-C5BBB8E72817}" type="CELLRANGE">
                      <a:rPr lang="en-US"/>
                      <a:pPr/>
                      <a:t>[CELLRANGE]</a:t>
                    </a:fld>
                    <a:endParaRPr lang="en-US" baseline="0"/>
                  </a:p>
                  <a:p>
                    <a:fld id="{CE830169-70F2-4273-A3AC-D4C8180CA1F1}"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AB6E-439A-83DD-7B4395E441CC}"/>
                </c:ext>
              </c:extLst>
            </c:dLbl>
            <c:dLbl>
              <c:idx val="2"/>
              <c:tx>
                <c:rich>
                  <a:bodyPr/>
                  <a:lstStyle/>
                  <a:p>
                    <a:fld id="{0165A9CF-A23C-4CCF-85C8-C80B5CAD7FA5}" type="CELLRANGE">
                      <a:rPr lang="en-US"/>
                      <a:pPr/>
                      <a:t>[CELLRANGE]</a:t>
                    </a:fld>
                    <a:endParaRPr lang="en-US" baseline="0"/>
                  </a:p>
                  <a:p>
                    <a:fld id="{5CA229CE-AF24-4277-B9AC-5DE608BCD279}"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AB6E-439A-83DD-7B4395E441CC}"/>
                </c:ext>
              </c:extLst>
            </c:dLbl>
            <c:dLbl>
              <c:idx val="3"/>
              <c:tx>
                <c:rich>
                  <a:bodyPr/>
                  <a:lstStyle/>
                  <a:p>
                    <a:fld id="{F3512BE2-58F8-4FB9-84CA-4BB08BD48421}" type="CELLRANGE">
                      <a:rPr lang="en-US"/>
                      <a:pPr/>
                      <a:t>[CELLRANGE]</a:t>
                    </a:fld>
                    <a:endParaRPr lang="en-US" baseline="0"/>
                  </a:p>
                  <a:p>
                    <a:fld id="{702F26B7-AC00-4A87-A9AB-F93C0CCD3FFC}"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AB6E-439A-83DD-7B4395E441CC}"/>
                </c:ext>
              </c:extLst>
            </c:dLbl>
            <c:dLbl>
              <c:idx val="4"/>
              <c:tx>
                <c:rich>
                  <a:bodyPr/>
                  <a:lstStyle/>
                  <a:p>
                    <a:fld id="{AA8CBC00-48D2-4E54-8CE9-7E4FD3E6DA83}" type="CELLRANGE">
                      <a:rPr lang="en-US"/>
                      <a:pPr/>
                      <a:t>[CELLRANGE]</a:t>
                    </a:fld>
                    <a:endParaRPr lang="en-US" baseline="0"/>
                  </a:p>
                  <a:p>
                    <a:fld id="{B2203030-4A51-4AFC-8C6D-A0E141558A6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AB6E-439A-83DD-7B4395E441CC}"/>
                </c:ext>
              </c:extLst>
            </c:dLbl>
            <c:dLbl>
              <c:idx val="5"/>
              <c:tx>
                <c:rich>
                  <a:bodyPr/>
                  <a:lstStyle/>
                  <a:p>
                    <a:fld id="{860A77F4-409B-4EBF-9E50-5F65D44A590B}" type="CELLRANGE">
                      <a:rPr lang="en-US"/>
                      <a:pPr/>
                      <a:t>[CELLRANGE]</a:t>
                    </a:fld>
                    <a:endParaRPr lang="en-US" baseline="0"/>
                  </a:p>
                  <a:p>
                    <a:fld id="{ED86469D-735E-4751-BE62-C3FA55507B4D}"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AB6E-439A-83DD-7B4395E441CC}"/>
                </c:ext>
              </c:extLst>
            </c:dLbl>
            <c:dLbl>
              <c:idx val="6"/>
              <c:tx>
                <c:rich>
                  <a:bodyPr/>
                  <a:lstStyle/>
                  <a:p>
                    <a:fld id="{DB534D5F-49D1-4E80-9403-0ECF4298A911}" type="CELLRANGE">
                      <a:rPr lang="en-US"/>
                      <a:pPr/>
                      <a:t>[CELLRANGE]</a:t>
                    </a:fld>
                    <a:endParaRPr lang="en-US" baseline="0"/>
                  </a:p>
                  <a:p>
                    <a:fld id="{964F91F0-DA0D-4AB0-B6C6-6F5B1C0CDFA1}"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AB6E-439A-83DD-7B4395E441CC}"/>
                </c:ext>
              </c:extLst>
            </c:dLbl>
            <c:dLbl>
              <c:idx val="7"/>
              <c:tx>
                <c:rich>
                  <a:bodyPr/>
                  <a:lstStyle/>
                  <a:p>
                    <a:fld id="{C0F755BE-B2BF-4370-A47C-2AF70F415377}" type="CELLRANGE">
                      <a:rPr lang="en-US"/>
                      <a:pPr/>
                      <a:t>[CELLRANGE]</a:t>
                    </a:fld>
                    <a:endParaRPr lang="en-US" baseline="0"/>
                  </a:p>
                  <a:p>
                    <a:fld id="{1E563D00-6AF1-4B19-AE88-E43A05B7B7BD}"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AB6E-439A-83DD-7B4395E441C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'Year-over-Year'!$P$7:$W$8</c:f>
              <c:multiLvlStrCache>
                <c:ptCount val="8"/>
                <c:lvl>
                  <c:pt idx="0">
                    <c:v>PY2016</c:v>
                  </c:pt>
                  <c:pt idx="1">
                    <c:v>PY2017</c:v>
                  </c:pt>
                  <c:pt idx="2">
                    <c:v>PY2018</c:v>
                  </c:pt>
                  <c:pt idx="3">
                    <c:v>PY2019</c:v>
                  </c:pt>
                  <c:pt idx="4">
                    <c:v>PY2016</c:v>
                  </c:pt>
                  <c:pt idx="5">
                    <c:v>PY2017</c:v>
                  </c:pt>
                  <c:pt idx="6">
                    <c:v>PY2018</c:v>
                  </c:pt>
                  <c:pt idx="7">
                    <c:v>PY2019</c:v>
                  </c:pt>
                </c:lvl>
                <c:lvl>
                  <c:pt idx="0">
                    <c:v>Gross</c:v>
                  </c:pt>
                  <c:pt idx="4">
                    <c:v>Net</c:v>
                  </c:pt>
                </c:lvl>
              </c:multiLvlStrCache>
            </c:multiLvlStrRef>
          </c:cat>
          <c:val>
            <c:numRef>
              <c:f>'Year-over-Year'!$P$9:$W$9</c:f>
              <c:numCache>
                <c:formatCode>#,##0</c:formatCode>
                <c:ptCount val="8"/>
                <c:pt idx="0">
                  <c:v>32293389.84</c:v>
                </c:pt>
                <c:pt idx="1">
                  <c:v>56989183.858166844</c:v>
                </c:pt>
                <c:pt idx="2">
                  <c:v>45887945.479308933</c:v>
                </c:pt>
                <c:pt idx="3">
                  <c:v>30361720.70829539</c:v>
                </c:pt>
                <c:pt idx="4">
                  <c:v>30977753.1494</c:v>
                </c:pt>
                <c:pt idx="5">
                  <c:v>52521156.074194722</c:v>
                </c:pt>
                <c:pt idx="6">
                  <c:v>39039199.697883077</c:v>
                </c:pt>
                <c:pt idx="7">
                  <c:v>26233231.865870774</c:v>
                </c:pt>
              </c:numCache>
            </c:numRef>
          </c:val>
          <c:extLst>
            <c:ext xmlns:c15="http://schemas.microsoft.com/office/drawing/2012/chart" uri="{02D57815-91ED-43cb-92C2-25804820EDAC}">
              <c15:datalabelsRange>
                <c15:f>'Year-over-Year'!$X$9:$AE$9</c15:f>
                <c15:dlblRangeCache>
                  <c:ptCount val="8"/>
                  <c:pt idx="0">
                    <c:v>47%</c:v>
                  </c:pt>
                  <c:pt idx="1">
                    <c:v>53%</c:v>
                  </c:pt>
                  <c:pt idx="2">
                    <c:v>53%</c:v>
                  </c:pt>
                  <c:pt idx="3">
                    <c:v>40%</c:v>
                  </c:pt>
                  <c:pt idx="4">
                    <c:v>48%</c:v>
                  </c:pt>
                  <c:pt idx="5">
                    <c:v>53%</c:v>
                  </c:pt>
                  <c:pt idx="6">
                    <c:v>52%</c:v>
                  </c:pt>
                  <c:pt idx="7">
                    <c:v>40%</c:v>
                  </c:pt>
                </c15:dlblRangeCache>
              </c15:datalabelsRange>
            </c:ext>
            <c:ext xmlns:c16="http://schemas.microsoft.com/office/drawing/2014/chart" uri="{C3380CC4-5D6E-409C-BE32-E72D297353CC}">
              <c16:uniqueId val="{00000000-AB6E-439A-83DD-7B4395E441CC}"/>
            </c:ext>
          </c:extLst>
        </c:ser>
        <c:ser>
          <c:idx val="1"/>
          <c:order val="1"/>
          <c:tx>
            <c:strRef>
              <c:f>'Year-over-Year'!$O$10</c:f>
              <c:strCache>
                <c:ptCount val="1"/>
                <c:pt idx="0">
                  <c:v>Residential EE Programs</c:v>
                </c:pt>
              </c:strCache>
            </c:strRef>
          </c:tx>
          <c:spPr>
            <a:solidFill>
              <a:schemeClr val="accent2"/>
            </a:solidFill>
            <a:ln>
              <a:noFill/>
            </a:ln>
            <a:effectLst/>
          </c:spPr>
          <c:invertIfNegative val="0"/>
          <c:dLbls>
            <c:dLbl>
              <c:idx val="0"/>
              <c:tx>
                <c:rich>
                  <a:bodyPr/>
                  <a:lstStyle/>
                  <a:p>
                    <a:fld id="{E5A5620C-6BE2-404A-9849-B173FB4966AF}" type="CELLRANGE">
                      <a:rPr lang="en-US"/>
                      <a:pPr/>
                      <a:t>[CELLRANGE]</a:t>
                    </a:fld>
                    <a:endParaRPr lang="en-US" baseline="0"/>
                  </a:p>
                  <a:p>
                    <a:fld id="{7578AC1B-365E-4B75-8BE6-657A38ECB9D0}"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AB6E-439A-83DD-7B4395E441CC}"/>
                </c:ext>
              </c:extLst>
            </c:dLbl>
            <c:dLbl>
              <c:idx val="1"/>
              <c:tx>
                <c:rich>
                  <a:bodyPr/>
                  <a:lstStyle/>
                  <a:p>
                    <a:fld id="{BC3A99C4-87C3-4146-B485-8FD33387EF11}" type="CELLRANGE">
                      <a:rPr lang="en-US"/>
                      <a:pPr/>
                      <a:t>[CELLRANGE]</a:t>
                    </a:fld>
                    <a:endParaRPr lang="en-US" baseline="0"/>
                  </a:p>
                  <a:p>
                    <a:fld id="{351FA0FB-FBB3-4BC8-9469-646E6C82FA1D}"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AB6E-439A-83DD-7B4395E441CC}"/>
                </c:ext>
              </c:extLst>
            </c:dLbl>
            <c:dLbl>
              <c:idx val="2"/>
              <c:tx>
                <c:rich>
                  <a:bodyPr/>
                  <a:lstStyle/>
                  <a:p>
                    <a:fld id="{0AFB4F88-67CF-4AA1-8BE2-BDDDDEE6C2DB}" type="CELLRANGE">
                      <a:rPr lang="en-US"/>
                      <a:pPr/>
                      <a:t>[CELLRANGE]</a:t>
                    </a:fld>
                    <a:endParaRPr lang="en-US" baseline="0"/>
                  </a:p>
                  <a:p>
                    <a:fld id="{290EA248-84D7-48E1-B05B-130F09329EDC}"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AB6E-439A-83DD-7B4395E441CC}"/>
                </c:ext>
              </c:extLst>
            </c:dLbl>
            <c:dLbl>
              <c:idx val="3"/>
              <c:tx>
                <c:rich>
                  <a:bodyPr/>
                  <a:lstStyle/>
                  <a:p>
                    <a:fld id="{C95AB59B-C988-4C0D-A778-18D86538D8F4}" type="CELLRANGE">
                      <a:rPr lang="en-US"/>
                      <a:pPr/>
                      <a:t>[CELLRANGE]</a:t>
                    </a:fld>
                    <a:endParaRPr lang="en-US" baseline="0"/>
                  </a:p>
                  <a:p>
                    <a:fld id="{468C3246-6119-4754-86EE-549A0995A47B}"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AB6E-439A-83DD-7B4395E441CC}"/>
                </c:ext>
              </c:extLst>
            </c:dLbl>
            <c:dLbl>
              <c:idx val="4"/>
              <c:tx>
                <c:rich>
                  <a:bodyPr/>
                  <a:lstStyle/>
                  <a:p>
                    <a:fld id="{25CEB281-D7E0-473F-8449-5E2C60609D88}" type="CELLRANGE">
                      <a:rPr lang="en-US"/>
                      <a:pPr/>
                      <a:t>[CELLRANGE]</a:t>
                    </a:fld>
                    <a:endParaRPr lang="en-US" baseline="0"/>
                  </a:p>
                  <a:p>
                    <a:fld id="{6497661B-B5BB-4FF8-AF72-5FBCFAA97219}"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AB6E-439A-83DD-7B4395E441CC}"/>
                </c:ext>
              </c:extLst>
            </c:dLbl>
            <c:dLbl>
              <c:idx val="5"/>
              <c:tx>
                <c:rich>
                  <a:bodyPr/>
                  <a:lstStyle/>
                  <a:p>
                    <a:fld id="{EDC5DDE3-1585-439C-A00B-90C9EA05CB04}" type="CELLRANGE">
                      <a:rPr lang="en-US"/>
                      <a:pPr/>
                      <a:t>[CELLRANGE]</a:t>
                    </a:fld>
                    <a:endParaRPr lang="en-US" baseline="0"/>
                  </a:p>
                  <a:p>
                    <a:fld id="{ABB52202-9D01-4756-BDBB-6DC024FFE819}"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AB6E-439A-83DD-7B4395E441CC}"/>
                </c:ext>
              </c:extLst>
            </c:dLbl>
            <c:dLbl>
              <c:idx val="6"/>
              <c:tx>
                <c:rich>
                  <a:bodyPr/>
                  <a:lstStyle/>
                  <a:p>
                    <a:fld id="{EC1AF63A-87A0-42C9-8CC5-685F4A17D1F9}" type="CELLRANGE">
                      <a:rPr lang="en-US"/>
                      <a:pPr/>
                      <a:t>[CELLRANGE]</a:t>
                    </a:fld>
                    <a:endParaRPr lang="en-US" baseline="0"/>
                  </a:p>
                  <a:p>
                    <a:fld id="{60EB07A8-DBFE-4A00-8897-B92A3B087C3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AB6E-439A-83DD-7B4395E441CC}"/>
                </c:ext>
              </c:extLst>
            </c:dLbl>
            <c:dLbl>
              <c:idx val="7"/>
              <c:tx>
                <c:rich>
                  <a:bodyPr/>
                  <a:lstStyle/>
                  <a:p>
                    <a:fld id="{A2BBE968-9DB1-4A41-9EDD-44CC12ED715E}" type="CELLRANGE">
                      <a:rPr lang="en-US"/>
                      <a:pPr/>
                      <a:t>[CELLRANGE]</a:t>
                    </a:fld>
                    <a:endParaRPr lang="en-US" baseline="0"/>
                  </a:p>
                  <a:p>
                    <a:fld id="{A2FBDFD7-79B8-4FC2-957E-207A65FF319A}"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AB6E-439A-83DD-7B4395E441C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'Year-over-Year'!$P$7:$W$8</c:f>
              <c:multiLvlStrCache>
                <c:ptCount val="8"/>
                <c:lvl>
                  <c:pt idx="0">
                    <c:v>PY2016</c:v>
                  </c:pt>
                  <c:pt idx="1">
                    <c:v>PY2017</c:v>
                  </c:pt>
                  <c:pt idx="2">
                    <c:v>PY2018</c:v>
                  </c:pt>
                  <c:pt idx="3">
                    <c:v>PY2019</c:v>
                  </c:pt>
                  <c:pt idx="4">
                    <c:v>PY2016</c:v>
                  </c:pt>
                  <c:pt idx="5">
                    <c:v>PY2017</c:v>
                  </c:pt>
                  <c:pt idx="6">
                    <c:v>PY2018</c:v>
                  </c:pt>
                  <c:pt idx="7">
                    <c:v>PY2019</c:v>
                  </c:pt>
                </c:lvl>
                <c:lvl>
                  <c:pt idx="0">
                    <c:v>Gross</c:v>
                  </c:pt>
                  <c:pt idx="4">
                    <c:v>Net</c:v>
                  </c:pt>
                </c:lvl>
              </c:multiLvlStrCache>
            </c:multiLvlStrRef>
          </c:cat>
          <c:val>
            <c:numRef>
              <c:f>'Year-over-Year'!$P$10:$W$10</c:f>
              <c:numCache>
                <c:formatCode>#,##0</c:formatCode>
                <c:ptCount val="8"/>
                <c:pt idx="0">
                  <c:v>18755248.301190775</c:v>
                </c:pt>
                <c:pt idx="1">
                  <c:v>26233623.793359783</c:v>
                </c:pt>
                <c:pt idx="2">
                  <c:v>19502814.893882044</c:v>
                </c:pt>
                <c:pt idx="3">
                  <c:v>33444643.005321566</c:v>
                </c:pt>
                <c:pt idx="4">
                  <c:v>15847040.018952617</c:v>
                </c:pt>
                <c:pt idx="5">
                  <c:v>22380274.944678731</c:v>
                </c:pt>
                <c:pt idx="6">
                  <c:v>16085163.30303042</c:v>
                </c:pt>
                <c:pt idx="7">
                  <c:v>27289199.722228494</c:v>
                </c:pt>
              </c:numCache>
            </c:numRef>
          </c:val>
          <c:extLst>
            <c:ext xmlns:c15="http://schemas.microsoft.com/office/drawing/2012/chart" uri="{02D57815-91ED-43cb-92C2-25804820EDAC}">
              <c15:datalabelsRange>
                <c15:f>'Year-over-Year'!$X$10:$AE$10</c15:f>
                <c15:dlblRangeCache>
                  <c:ptCount val="8"/>
                  <c:pt idx="0">
                    <c:v>27%</c:v>
                  </c:pt>
                  <c:pt idx="1">
                    <c:v>24%</c:v>
                  </c:pt>
                  <c:pt idx="2">
                    <c:v>23%</c:v>
                  </c:pt>
                  <c:pt idx="3">
                    <c:v>44%</c:v>
                  </c:pt>
                  <c:pt idx="4">
                    <c:v>24%</c:v>
                  </c:pt>
                  <c:pt idx="5">
                    <c:v>23%</c:v>
                  </c:pt>
                  <c:pt idx="6">
                    <c:v>21%</c:v>
                  </c:pt>
                  <c:pt idx="7">
                    <c:v>41%</c:v>
                  </c:pt>
                </c15:dlblRangeCache>
              </c15:datalabelsRange>
            </c:ext>
            <c:ext xmlns:c16="http://schemas.microsoft.com/office/drawing/2014/chart" uri="{C3380CC4-5D6E-409C-BE32-E72D297353CC}">
              <c16:uniqueId val="{00000001-AB6E-439A-83DD-7B4395E441CC}"/>
            </c:ext>
          </c:extLst>
        </c:ser>
        <c:ser>
          <c:idx val="2"/>
          <c:order val="2"/>
          <c:tx>
            <c:strRef>
              <c:f>'Year-over-Year'!$O$11</c:f>
              <c:strCache>
                <c:ptCount val="1"/>
                <c:pt idx="0">
                  <c:v>Educational Programs</c:v>
                </c:pt>
              </c:strCache>
            </c:strRef>
          </c:tx>
          <c:spPr>
            <a:solidFill>
              <a:schemeClr val="accent3"/>
            </a:solidFill>
            <a:ln>
              <a:noFill/>
            </a:ln>
            <a:effectLst/>
          </c:spPr>
          <c:invertIfNegative val="0"/>
          <c:dLbls>
            <c:dLbl>
              <c:idx val="0"/>
              <c:tx>
                <c:rich>
                  <a:bodyPr/>
                  <a:lstStyle/>
                  <a:p>
                    <a:fld id="{7EF3EA44-16D3-465E-A777-5E1A71B65F3A}" type="CELLRANGE">
                      <a:rPr lang="en-US"/>
                      <a:pPr/>
                      <a:t>[CELLRANGE]</a:t>
                    </a:fld>
                    <a:endParaRPr lang="en-US" baseline="0"/>
                  </a:p>
                  <a:p>
                    <a:fld id="{60A8CAE9-2FCE-4E3E-A385-1CD05A2944A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AB6E-439A-83DD-7B4395E441CC}"/>
                </c:ext>
              </c:extLst>
            </c:dLbl>
            <c:dLbl>
              <c:idx val="1"/>
              <c:tx>
                <c:rich>
                  <a:bodyPr/>
                  <a:lstStyle/>
                  <a:p>
                    <a:fld id="{0E990E7C-F0BF-4EA0-9125-7D68B8E21912}" type="CELLRANGE">
                      <a:rPr lang="en-US"/>
                      <a:pPr/>
                      <a:t>[CELLRANGE]</a:t>
                    </a:fld>
                    <a:endParaRPr lang="en-US" baseline="0"/>
                  </a:p>
                  <a:p>
                    <a:fld id="{9AAD509B-7C20-4BBC-8DF9-4A7993EEAF16}"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AB6E-439A-83DD-7B4395E441CC}"/>
                </c:ext>
              </c:extLst>
            </c:dLbl>
            <c:dLbl>
              <c:idx val="2"/>
              <c:tx>
                <c:rich>
                  <a:bodyPr/>
                  <a:lstStyle/>
                  <a:p>
                    <a:fld id="{A3C99863-EB59-49BB-8009-ED864A3D81DE}" type="CELLRANGE">
                      <a:rPr lang="en-US"/>
                      <a:pPr/>
                      <a:t>[CELLRANGE]</a:t>
                    </a:fld>
                    <a:endParaRPr lang="en-US" baseline="0"/>
                  </a:p>
                  <a:p>
                    <a:fld id="{BEF748E3-A4B5-4CE5-BADD-214084ECF091}"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AB6E-439A-83DD-7B4395E441CC}"/>
                </c:ext>
              </c:extLst>
            </c:dLbl>
            <c:dLbl>
              <c:idx val="3"/>
              <c:tx>
                <c:rich>
                  <a:bodyPr/>
                  <a:lstStyle/>
                  <a:p>
                    <a:fld id="{27633DBC-27A6-40B4-AE42-35EF15D13328}" type="CELLRANGE">
                      <a:rPr lang="en-US"/>
                      <a:pPr/>
                      <a:t>[CELLRANGE]</a:t>
                    </a:fld>
                    <a:endParaRPr lang="en-US" baseline="0"/>
                  </a:p>
                  <a:p>
                    <a:fld id="{9326F574-0B8C-49D0-8AD9-6306BF893FF8}"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AB6E-439A-83DD-7B4395E441CC}"/>
                </c:ext>
              </c:extLst>
            </c:dLbl>
            <c:dLbl>
              <c:idx val="4"/>
              <c:tx>
                <c:rich>
                  <a:bodyPr/>
                  <a:lstStyle/>
                  <a:p>
                    <a:fld id="{A0DA4FFD-A50A-4EDF-A953-5BE87563A156}" type="CELLRANGE">
                      <a:rPr lang="en-US"/>
                      <a:pPr/>
                      <a:t>[CELLRANGE]</a:t>
                    </a:fld>
                    <a:endParaRPr lang="en-US" baseline="0"/>
                  </a:p>
                  <a:p>
                    <a:fld id="{D2183A95-D831-47D9-ACCC-A2D13462ED4B}"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AB6E-439A-83DD-7B4395E441CC}"/>
                </c:ext>
              </c:extLst>
            </c:dLbl>
            <c:dLbl>
              <c:idx val="5"/>
              <c:tx>
                <c:rich>
                  <a:bodyPr/>
                  <a:lstStyle/>
                  <a:p>
                    <a:fld id="{D1B084EA-66A2-4C58-9BE9-4107908CD4EA}" type="CELLRANGE">
                      <a:rPr lang="en-US"/>
                      <a:pPr/>
                      <a:t>[CELLRANGE]</a:t>
                    </a:fld>
                    <a:endParaRPr lang="en-US" baseline="0"/>
                  </a:p>
                  <a:p>
                    <a:fld id="{1A0051C4-8A4E-4FD0-A669-989CFDF4C768}"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AB6E-439A-83DD-7B4395E441CC}"/>
                </c:ext>
              </c:extLst>
            </c:dLbl>
            <c:dLbl>
              <c:idx val="6"/>
              <c:tx>
                <c:rich>
                  <a:bodyPr/>
                  <a:lstStyle/>
                  <a:p>
                    <a:fld id="{696AAD3C-292D-4735-95CC-2F6F821655AF}" type="CELLRANGE">
                      <a:rPr lang="en-US"/>
                      <a:pPr/>
                      <a:t>[CELLRANGE]</a:t>
                    </a:fld>
                    <a:endParaRPr lang="en-US" baseline="0"/>
                  </a:p>
                  <a:p>
                    <a:fld id="{42CE8931-92B9-42CE-B505-82B65206C0B0}"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AB6E-439A-83DD-7B4395E441CC}"/>
                </c:ext>
              </c:extLst>
            </c:dLbl>
            <c:dLbl>
              <c:idx val="7"/>
              <c:tx>
                <c:rich>
                  <a:bodyPr/>
                  <a:lstStyle/>
                  <a:p>
                    <a:fld id="{856FF206-EEA3-41AA-BE05-FAC89C51E29A}" type="CELLRANGE">
                      <a:rPr lang="en-US"/>
                      <a:pPr/>
                      <a:t>[CELLRANGE]</a:t>
                    </a:fld>
                    <a:endParaRPr lang="en-US" baseline="0"/>
                  </a:p>
                  <a:p>
                    <a:fld id="{09EAF97E-E22A-40C4-8051-0487ED17C70A}"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AB6E-439A-83DD-7B4395E441C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'Year-over-Year'!$P$7:$W$8</c:f>
              <c:multiLvlStrCache>
                <c:ptCount val="8"/>
                <c:lvl>
                  <c:pt idx="0">
                    <c:v>PY2016</c:v>
                  </c:pt>
                  <c:pt idx="1">
                    <c:v>PY2017</c:v>
                  </c:pt>
                  <c:pt idx="2">
                    <c:v>PY2018</c:v>
                  </c:pt>
                  <c:pt idx="3">
                    <c:v>PY2019</c:v>
                  </c:pt>
                  <c:pt idx="4">
                    <c:v>PY2016</c:v>
                  </c:pt>
                  <c:pt idx="5">
                    <c:v>PY2017</c:v>
                  </c:pt>
                  <c:pt idx="6">
                    <c:v>PY2018</c:v>
                  </c:pt>
                  <c:pt idx="7">
                    <c:v>PY2019</c:v>
                  </c:pt>
                </c:lvl>
                <c:lvl>
                  <c:pt idx="0">
                    <c:v>Gross</c:v>
                  </c:pt>
                  <c:pt idx="4">
                    <c:v>Net</c:v>
                  </c:pt>
                </c:lvl>
              </c:multiLvlStrCache>
            </c:multiLvlStrRef>
          </c:cat>
          <c:val>
            <c:numRef>
              <c:f>'Year-over-Year'!$P$11:$W$11</c:f>
              <c:numCache>
                <c:formatCode>#,##0</c:formatCode>
                <c:ptCount val="8"/>
                <c:pt idx="0">
                  <c:v>16307486</c:v>
                </c:pt>
                <c:pt idx="1">
                  <c:v>21011479</c:v>
                </c:pt>
                <c:pt idx="2">
                  <c:v>19894420</c:v>
                </c:pt>
                <c:pt idx="3">
                  <c:v>11787812</c:v>
                </c:pt>
                <c:pt idx="4">
                  <c:v>16307486</c:v>
                </c:pt>
                <c:pt idx="5">
                  <c:v>21011479</c:v>
                </c:pt>
                <c:pt idx="6">
                  <c:v>19894420</c:v>
                </c:pt>
                <c:pt idx="7">
                  <c:v>11787812</c:v>
                </c:pt>
              </c:numCache>
            </c:numRef>
          </c:val>
          <c:extLst>
            <c:ext xmlns:c15="http://schemas.microsoft.com/office/drawing/2012/chart" uri="{02D57815-91ED-43cb-92C2-25804820EDAC}">
              <c15:datalabelsRange>
                <c15:f>'Year-over-Year'!$X$11:$AE$11</c15:f>
                <c15:dlblRangeCache>
                  <c:ptCount val="8"/>
                  <c:pt idx="0">
                    <c:v>24%</c:v>
                  </c:pt>
                  <c:pt idx="1">
                    <c:v>20%</c:v>
                  </c:pt>
                  <c:pt idx="2">
                    <c:v>23%</c:v>
                  </c:pt>
                  <c:pt idx="3">
                    <c:v>15%</c:v>
                  </c:pt>
                  <c:pt idx="4">
                    <c:v>25%</c:v>
                  </c:pt>
                  <c:pt idx="5">
                    <c:v>21%</c:v>
                  </c:pt>
                  <c:pt idx="6">
                    <c:v>26%</c:v>
                  </c:pt>
                  <c:pt idx="7">
                    <c:v>18%</c:v>
                  </c:pt>
                </c15:dlblRangeCache>
              </c15:datalabelsRange>
            </c:ext>
            <c:ext xmlns:c16="http://schemas.microsoft.com/office/drawing/2014/chart" uri="{C3380CC4-5D6E-409C-BE32-E72D297353CC}">
              <c16:uniqueId val="{00000002-AB6E-439A-83DD-7B4395E441CC}"/>
            </c:ext>
          </c:extLst>
        </c:ser>
        <c:ser>
          <c:idx val="3"/>
          <c:order val="3"/>
          <c:tx>
            <c:strRef>
              <c:f>'Year-over-Year'!$O$12</c:f>
              <c:strCache>
                <c:ptCount val="1"/>
                <c:pt idx="0">
                  <c:v>DR Programs</c:v>
                </c:pt>
              </c:strCache>
            </c:strRef>
          </c:tx>
          <c:spPr>
            <a:solidFill>
              <a:schemeClr val="accent4"/>
            </a:solidFill>
            <a:ln>
              <a:noFill/>
            </a:ln>
            <a:effectLst/>
          </c:spPr>
          <c:invertIfNegative val="0"/>
          <c:dLbls>
            <c:dLbl>
              <c:idx val="0"/>
              <c:layout>
                <c:manualLayout>
                  <c:x val="0"/>
                  <c:y val="-3.6182722749886931E-2"/>
                </c:manualLayout>
              </c:layout>
              <c:tx>
                <c:rich>
                  <a:bodyPr/>
                  <a:lstStyle/>
                  <a:p>
                    <a:fld id="{D6BB5BF7-8D7A-4232-B08E-D20CA02FD931}" type="CELLRANGE">
                      <a:rPr lang="en-US"/>
                      <a:pPr/>
                      <a:t>[CELLRANGE]</a:t>
                    </a:fld>
                    <a:endParaRPr lang="en-US" baseline="0"/>
                  </a:p>
                  <a:p>
                    <a:fld id="{942F6430-828F-4660-8137-FF17B7DD6DC6}"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AB6E-439A-83DD-7B4395E441CC}"/>
                </c:ext>
              </c:extLst>
            </c:dLbl>
            <c:dLbl>
              <c:idx val="1"/>
              <c:layout>
                <c:manualLayout>
                  <c:x val="0"/>
                  <c:y val="-3.9197949645710842E-2"/>
                </c:manualLayout>
              </c:layout>
              <c:tx>
                <c:rich>
                  <a:bodyPr/>
                  <a:lstStyle/>
                  <a:p>
                    <a:fld id="{F3076508-2D89-4D4F-9577-608F0C395BAA}" type="CELLRANGE">
                      <a:rPr lang="en-US"/>
                      <a:pPr/>
                      <a:t>[CELLRANGE]</a:t>
                    </a:fld>
                    <a:endParaRPr lang="en-US" baseline="0"/>
                  </a:p>
                  <a:p>
                    <a:fld id="{5DD8086E-59C7-4FAB-A965-3117C75C65B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AB6E-439A-83DD-7B4395E441CC}"/>
                </c:ext>
              </c:extLst>
            </c:dLbl>
            <c:dLbl>
              <c:idx val="2"/>
              <c:layout>
                <c:manualLayout>
                  <c:x val="0"/>
                  <c:y val="-3.6182722749886931E-2"/>
                </c:manualLayout>
              </c:layout>
              <c:tx>
                <c:rich>
                  <a:bodyPr/>
                  <a:lstStyle/>
                  <a:p>
                    <a:fld id="{D397BFAC-2CAB-40A2-97BA-85899C587416}" type="CELLRANGE">
                      <a:rPr lang="en-US"/>
                      <a:pPr/>
                      <a:t>[CELLRANGE]</a:t>
                    </a:fld>
                    <a:endParaRPr lang="en-US" baseline="0"/>
                  </a:p>
                  <a:p>
                    <a:fld id="{88472EAB-8EE0-43DB-A504-90F7DDB2AE13}"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AB6E-439A-83DD-7B4395E441CC}"/>
                </c:ext>
              </c:extLst>
            </c:dLbl>
            <c:dLbl>
              <c:idx val="3"/>
              <c:layout>
                <c:manualLayout>
                  <c:x val="0"/>
                  <c:y val="-7.5380672395597773E-2"/>
                </c:manualLayout>
              </c:layout>
              <c:tx>
                <c:rich>
                  <a:bodyPr/>
                  <a:lstStyle/>
                  <a:p>
                    <a:fld id="{F203EE8F-AD2A-49F5-AD2C-6111C9C616D5}" type="CELLRANGE">
                      <a:rPr lang="en-US"/>
                      <a:pPr/>
                      <a:t>[CELLRANGE]</a:t>
                    </a:fld>
                    <a:endParaRPr lang="en-US" baseline="0"/>
                  </a:p>
                  <a:p>
                    <a:fld id="{E4EA69F1-6BA4-4CF7-BA24-6CCF4B72DEA9}"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AB6E-439A-83DD-7B4395E441CC}"/>
                </c:ext>
              </c:extLst>
            </c:dLbl>
            <c:dLbl>
              <c:idx val="4"/>
              <c:layout>
                <c:manualLayout>
                  <c:x val="0"/>
                  <c:y val="-6.9350218603950006E-2"/>
                </c:manualLayout>
              </c:layout>
              <c:tx>
                <c:rich>
                  <a:bodyPr/>
                  <a:lstStyle/>
                  <a:p>
                    <a:fld id="{4CAB94EF-3848-405A-97EF-1A9646521EF7}" type="CELLRANGE">
                      <a:rPr lang="en-US"/>
                      <a:pPr/>
                      <a:t>[CELLRANGE]</a:t>
                    </a:fld>
                    <a:endParaRPr lang="en-US" baseline="0"/>
                  </a:p>
                  <a:p>
                    <a:fld id="{DBB0AEC8-76A5-40EB-B64E-8B731004F821}"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AB6E-439A-83DD-7B4395E441CC}"/>
                </c:ext>
              </c:extLst>
            </c:dLbl>
            <c:dLbl>
              <c:idx val="5"/>
              <c:layout>
                <c:manualLayout>
                  <c:x val="1.8091361374944792E-3"/>
                  <c:y val="-6.9350218603949923E-2"/>
                </c:manualLayout>
              </c:layout>
              <c:tx>
                <c:rich>
                  <a:bodyPr/>
                  <a:lstStyle/>
                  <a:p>
                    <a:fld id="{5C8F2FBB-463B-4FFF-946A-35A4D42FF7C7}" type="CELLRANGE">
                      <a:rPr lang="en-US"/>
                      <a:pPr/>
                      <a:t>[CELLRANGE]</a:t>
                    </a:fld>
                    <a:endParaRPr lang="en-US" baseline="0"/>
                  </a:p>
                  <a:p>
                    <a:fld id="{DF434F7C-FDE9-49A5-9D2A-6F0C425A0E1B}"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AB6E-439A-83DD-7B4395E441CC}"/>
                </c:ext>
              </c:extLst>
            </c:dLbl>
            <c:dLbl>
              <c:idx val="6"/>
              <c:layout>
                <c:manualLayout>
                  <c:x val="-1.8091361374943465E-3"/>
                  <c:y val="-8.4426353083069505E-2"/>
                </c:manualLayout>
              </c:layout>
              <c:tx>
                <c:rich>
                  <a:bodyPr/>
                  <a:lstStyle/>
                  <a:p>
                    <a:fld id="{378CEA2F-C010-425E-901B-ADE9C8C75F00}" type="CELLRANGE">
                      <a:rPr lang="en-US"/>
                      <a:pPr/>
                      <a:t>[CELLRANGE]</a:t>
                    </a:fld>
                    <a:endParaRPr lang="en-US" baseline="0"/>
                  </a:p>
                  <a:p>
                    <a:fld id="{67381C72-5E33-494A-933C-DF187186B77D}"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AB6E-439A-83DD-7B4395E441CC}"/>
                </c:ext>
              </c:extLst>
            </c:dLbl>
            <c:dLbl>
              <c:idx val="7"/>
              <c:layout>
                <c:manualLayout>
                  <c:x val="0"/>
                  <c:y val="-7.5380672395597717E-2"/>
                </c:manualLayout>
              </c:layout>
              <c:tx>
                <c:rich>
                  <a:bodyPr/>
                  <a:lstStyle/>
                  <a:p>
                    <a:fld id="{3BDA99A0-BAEC-4E2E-A6D8-FEE362C9E8F3}" type="CELLRANGE">
                      <a:rPr lang="en-US"/>
                      <a:pPr/>
                      <a:t>[CELLRANGE]</a:t>
                    </a:fld>
                    <a:endParaRPr lang="en-US" baseline="0"/>
                  </a:p>
                  <a:p>
                    <a:fld id="{B2C12DC8-431C-40E1-A05E-074404851939}"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AB6E-439A-83DD-7B4395E441C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'Year-over-Year'!$P$7:$W$8</c:f>
              <c:multiLvlStrCache>
                <c:ptCount val="8"/>
                <c:lvl>
                  <c:pt idx="0">
                    <c:v>PY2016</c:v>
                  </c:pt>
                  <c:pt idx="1">
                    <c:v>PY2017</c:v>
                  </c:pt>
                  <c:pt idx="2">
                    <c:v>PY2018</c:v>
                  </c:pt>
                  <c:pt idx="3">
                    <c:v>PY2019</c:v>
                  </c:pt>
                  <c:pt idx="4">
                    <c:v>PY2016</c:v>
                  </c:pt>
                  <c:pt idx="5">
                    <c:v>PY2017</c:v>
                  </c:pt>
                  <c:pt idx="6">
                    <c:v>PY2018</c:v>
                  </c:pt>
                  <c:pt idx="7">
                    <c:v>PY2019</c:v>
                  </c:pt>
                </c:lvl>
                <c:lvl>
                  <c:pt idx="0">
                    <c:v>Gross</c:v>
                  </c:pt>
                  <c:pt idx="4">
                    <c:v>Net</c:v>
                  </c:pt>
                </c:lvl>
              </c:multiLvlStrCache>
            </c:multiLvlStrRef>
          </c:cat>
          <c:val>
            <c:numRef>
              <c:f>'Year-over-Year'!$P$12:$W$12</c:f>
              <c:numCache>
                <c:formatCode>#,##0</c:formatCode>
                <c:ptCount val="8"/>
                <c:pt idx="0">
                  <c:v>1920945</c:v>
                </c:pt>
                <c:pt idx="1">
                  <c:v>3267534</c:v>
                </c:pt>
                <c:pt idx="2">
                  <c:v>571558</c:v>
                </c:pt>
                <c:pt idx="3">
                  <c:v>752516</c:v>
                </c:pt>
                <c:pt idx="4">
                  <c:v>1920945</c:v>
                </c:pt>
                <c:pt idx="5">
                  <c:v>3267534</c:v>
                </c:pt>
                <c:pt idx="6">
                  <c:v>571558</c:v>
                </c:pt>
                <c:pt idx="7">
                  <c:v>752516</c:v>
                </c:pt>
              </c:numCache>
            </c:numRef>
          </c:val>
          <c:extLst>
            <c:ext xmlns:c15="http://schemas.microsoft.com/office/drawing/2012/chart" uri="{02D57815-91ED-43cb-92C2-25804820EDAC}">
              <c15:datalabelsRange>
                <c15:f>'Year-over-Year'!$X$12:$AE$12</c15:f>
                <c15:dlblRangeCache>
                  <c:ptCount val="8"/>
                  <c:pt idx="0">
                    <c:v>3%</c:v>
                  </c:pt>
                  <c:pt idx="1">
                    <c:v>3%</c:v>
                  </c:pt>
                  <c:pt idx="2">
                    <c:v>1%</c:v>
                  </c:pt>
                  <c:pt idx="3">
                    <c:v>1%</c:v>
                  </c:pt>
                  <c:pt idx="4">
                    <c:v>3%</c:v>
                  </c:pt>
                  <c:pt idx="5">
                    <c:v>3%</c:v>
                  </c:pt>
                  <c:pt idx="6">
                    <c:v>1%</c:v>
                  </c:pt>
                  <c:pt idx="7">
                    <c:v>1%</c:v>
                  </c:pt>
                </c15:dlblRangeCache>
              </c15:datalabelsRange>
            </c:ext>
            <c:ext xmlns:c16="http://schemas.microsoft.com/office/drawing/2014/chart" uri="{C3380CC4-5D6E-409C-BE32-E72D297353CC}">
              <c16:uniqueId val="{00000003-AB6E-439A-83DD-7B4395E441CC}"/>
            </c:ext>
          </c:extLst>
        </c:ser>
        <c:dLbls>
          <c:showLegendKey val="0"/>
          <c:showVal val="0"/>
          <c:showCatName val="0"/>
          <c:showSerName val="0"/>
          <c:showPercent val="0"/>
          <c:showBubbleSize val="0"/>
        </c:dLbls>
        <c:gapWidth val="150"/>
        <c:overlap val="100"/>
        <c:axId val="2039175071"/>
        <c:axId val="146355727"/>
      </c:barChart>
      <c:catAx>
        <c:axId val="2039175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355727"/>
        <c:crosses val="autoZero"/>
        <c:auto val="1"/>
        <c:lblAlgn val="ctr"/>
        <c:lblOffset val="100"/>
        <c:noMultiLvlLbl val="0"/>
      </c:catAx>
      <c:valAx>
        <c:axId val="1463557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9175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183263315809247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4-Year Target</c:v>
                </c:pt>
              </c:strCache>
            </c:strRef>
          </c:cat>
          <c:val>
            <c:numRef>
              <c:f>('Business EER - Custom'!$B$13,'Business EER - Custom'!$C$13,'Business EER - Custom'!$F$13,'Business EER - Custom'!$E$13)</c:f>
              <c:numCache>
                <c:formatCode>#,##0</c:formatCode>
                <c:ptCount val="4"/>
                <c:pt idx="0">
                  <c:v>2162.5205000000001</c:v>
                </c:pt>
                <c:pt idx="1">
                  <c:v>1899.430546829097</c:v>
                </c:pt>
                <c:pt idx="2">
                  <c:v>1310.6070773120769</c:v>
                </c:pt>
                <c:pt idx="3" formatCode="#,##0.00">
                  <c:v>9697.6076250000006</c:v>
                </c:pt>
              </c:numCache>
            </c:numRef>
          </c:val>
          <c:extLst>
            <c:ext xmlns:c16="http://schemas.microsoft.com/office/drawing/2014/chart" uri="{C3380CC4-5D6E-409C-BE32-E72D297353CC}">
              <c16:uniqueId val="{00000000-9661-4B74-AEE8-AADAD05F9129}"/>
            </c:ext>
          </c:extLst>
        </c:ser>
        <c:dLbls>
          <c:dLblPos val="outEnd"/>
          <c:showLegendKey val="0"/>
          <c:showVal val="1"/>
          <c:showCatName val="0"/>
          <c:showSerName val="0"/>
          <c:showPercent val="0"/>
          <c:showBubbleSize val="0"/>
        </c:dLbls>
        <c:gapWidth val="219"/>
        <c:overlap val="-27"/>
        <c:axId val="620676240"/>
        <c:axId val="620675848"/>
      </c:barChart>
      <c:catAx>
        <c:axId val="62067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0675848"/>
        <c:crosses val="autoZero"/>
        <c:auto val="1"/>
        <c:lblAlgn val="ctr"/>
        <c:lblOffset val="100"/>
        <c:noMultiLvlLbl val="0"/>
      </c:catAx>
      <c:valAx>
        <c:axId val="620675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(MW)</a:t>
                </a:r>
              </a:p>
            </c:rich>
          </c:tx>
          <c:layout>
            <c:manualLayout>
              <c:xMode val="edge"/>
              <c:yMode val="edge"/>
              <c:x val="1.1632235250325702E-2"/>
              <c:y val="0.3080058404861554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06762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Custom'!$D$35</c:f>
              <c:strCache>
                <c:ptCount val="1"/>
                <c:pt idx="0">
                  <c:v>% of Total Verified Energy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Custom'!$A$36:$A$41</c:f>
              <c:strCache>
                <c:ptCount val="6"/>
                <c:pt idx="0">
                  <c:v>HVAC</c:v>
                </c:pt>
                <c:pt idx="1">
                  <c:v>Lighting</c:v>
                </c:pt>
                <c:pt idx="2">
                  <c:v>Motors &amp; Drives</c:v>
                </c:pt>
                <c:pt idx="3">
                  <c:v>Process</c:v>
                </c:pt>
                <c:pt idx="4">
                  <c:v>Refrigeration</c:v>
                </c:pt>
                <c:pt idx="5">
                  <c:v>Total</c:v>
                </c:pt>
              </c:strCache>
            </c:strRef>
          </c:cat>
          <c:val>
            <c:numRef>
              <c:f>'Business EER - Custom'!$D$36:$D$41</c:f>
              <c:numCache>
                <c:formatCode>0%</c:formatCode>
                <c:ptCount val="6"/>
                <c:pt idx="0">
                  <c:v>0.21194077515481238</c:v>
                </c:pt>
                <c:pt idx="1">
                  <c:v>0.65940480268870261</c:v>
                </c:pt>
                <c:pt idx="2">
                  <c:v>6.204442809852629E-2</c:v>
                </c:pt>
                <c:pt idx="3">
                  <c:v>6.2872222191814237E-2</c:v>
                </c:pt>
                <c:pt idx="4">
                  <c:v>3.7377718661443702E-3</c:v>
                </c:pt>
                <c:pt idx="5">
                  <c:v>0.99999999999999978</c:v>
                </c:pt>
              </c:numCache>
            </c:numRef>
          </c:val>
          <c:extLst>
            <c:ext xmlns:c16="http://schemas.microsoft.com/office/drawing/2014/chart" uri="{C3380CC4-5D6E-409C-BE32-E72D297353CC}">
              <c16:uniqueId val="{00000000-9B4C-4F1E-B1C7-246A6C1BB08A}"/>
            </c:ext>
          </c:extLst>
        </c:ser>
        <c:dLbls>
          <c:showLegendKey val="0"/>
          <c:showVal val="0"/>
          <c:showCatName val="0"/>
          <c:showSerName val="0"/>
          <c:showPercent val="0"/>
          <c:showBubbleSize val="0"/>
        </c:dLbls>
        <c:gapWidth val="219"/>
        <c:overlap val="-27"/>
        <c:axId val="1117319712"/>
        <c:axId val="720967408"/>
      </c:barChart>
      <c:catAx>
        <c:axId val="1117319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20967408"/>
        <c:crosses val="autoZero"/>
        <c:auto val="1"/>
        <c:lblAlgn val="ctr"/>
        <c:lblOffset val="100"/>
        <c:noMultiLvlLbl val="0"/>
      </c:catAx>
      <c:valAx>
        <c:axId val="720967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19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Custom'!$G$35</c:f>
              <c:strCache>
                <c:ptCount val="1"/>
                <c:pt idx="0">
                  <c:v>% of Total Verified Demand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Custom'!$A$36:$A$40</c:f>
              <c:strCache>
                <c:ptCount val="5"/>
                <c:pt idx="0">
                  <c:v>HVAC</c:v>
                </c:pt>
                <c:pt idx="1">
                  <c:v>Lighting</c:v>
                </c:pt>
                <c:pt idx="2">
                  <c:v>Motors &amp; Drives</c:v>
                </c:pt>
                <c:pt idx="3">
                  <c:v>Process</c:v>
                </c:pt>
                <c:pt idx="4">
                  <c:v>Refrigeration</c:v>
                </c:pt>
              </c:strCache>
            </c:strRef>
          </c:cat>
          <c:val>
            <c:numRef>
              <c:f>'Business EER - Custom'!$G$36:$G$40</c:f>
              <c:numCache>
                <c:formatCode>0%</c:formatCode>
                <c:ptCount val="5"/>
                <c:pt idx="0">
                  <c:v>0.39757186116848375</c:v>
                </c:pt>
                <c:pt idx="1">
                  <c:v>0.51261812315767641</c:v>
                </c:pt>
                <c:pt idx="2">
                  <c:v>6.3106407546194357E-2</c:v>
                </c:pt>
                <c:pt idx="3">
                  <c:v>2.5205125223090371E-2</c:v>
                </c:pt>
                <c:pt idx="4">
                  <c:v>1.4984829045551244E-3</c:v>
                </c:pt>
              </c:numCache>
            </c:numRef>
          </c:val>
          <c:extLst>
            <c:ext xmlns:c16="http://schemas.microsoft.com/office/drawing/2014/chart" uri="{C3380CC4-5D6E-409C-BE32-E72D297353CC}">
              <c16:uniqueId val="{00000000-3070-4E40-A72B-517659CF57C0}"/>
            </c:ext>
          </c:extLst>
        </c:ser>
        <c:dLbls>
          <c:showLegendKey val="0"/>
          <c:showVal val="0"/>
          <c:showCatName val="0"/>
          <c:showSerName val="0"/>
          <c:showPercent val="0"/>
          <c:showBubbleSize val="0"/>
        </c:dLbls>
        <c:gapWidth val="219"/>
        <c:overlap val="-27"/>
        <c:axId val="1116114032"/>
        <c:axId val="1113029552"/>
      </c:barChart>
      <c:catAx>
        <c:axId val="111611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3029552"/>
        <c:crosses val="autoZero"/>
        <c:auto val="1"/>
        <c:lblAlgn val="ctr"/>
        <c:lblOffset val="100"/>
        <c:noMultiLvlLbl val="0"/>
      </c:catAx>
      <c:valAx>
        <c:axId val="1113029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6114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Efficiency'!$B$11,'Whole House Efficiency'!$C$11,'Whole House Efficiency'!$F$11,'Whole House Efficiency'!$E$11)</c:f>
              <c:strCache>
                <c:ptCount val="4"/>
                <c:pt idx="0">
                  <c:v>Reported Savings</c:v>
                </c:pt>
                <c:pt idx="1">
                  <c:v>Verified Savings</c:v>
                </c:pt>
                <c:pt idx="2">
                  <c:v>Verified Savings</c:v>
                </c:pt>
                <c:pt idx="3">
                  <c:v>MEEIA 4-Year Target</c:v>
                </c:pt>
              </c:strCache>
            </c:strRef>
          </c:cat>
          <c:val>
            <c:numRef>
              <c:f>('Whole House Efficiency'!$B$12,'Whole House Efficiency'!$C$12,'Whole House Efficiency'!$F$12,'Whole House Efficiency'!$E$12)</c:f>
              <c:numCache>
                <c:formatCode>_(* #,##0_);_(* \(#,##0\);_(* "-"_);_(@_)</c:formatCode>
                <c:ptCount val="4"/>
                <c:pt idx="0">
                  <c:v>6297354.5435000006</c:v>
                </c:pt>
                <c:pt idx="1">
                  <c:v>6636825.1887923656</c:v>
                </c:pt>
                <c:pt idx="2" formatCode="_(* #,##0_);_(* \(#,##0\);_(* &quot;-&quot;??_);_(@_)">
                  <c:v>5309460.1510338932</c:v>
                </c:pt>
                <c:pt idx="3">
                  <c:v>24647182.79325011</c:v>
                </c:pt>
              </c:numCache>
            </c:numRef>
          </c:val>
          <c:extLst>
            <c:ext xmlns:c16="http://schemas.microsoft.com/office/drawing/2014/chart" uri="{C3380CC4-5D6E-409C-BE32-E72D297353CC}">
              <c16:uniqueId val="{00000000-C94F-4BB2-9041-AEB942833F39}"/>
            </c:ext>
          </c:extLst>
        </c:ser>
        <c:dLbls>
          <c:dLblPos val="outEnd"/>
          <c:showLegendKey val="0"/>
          <c:showVal val="1"/>
          <c:showCatName val="0"/>
          <c:showSerName val="0"/>
          <c:showPercent val="0"/>
          <c:showBubbleSize val="0"/>
        </c:dLbls>
        <c:gapWidth val="219"/>
        <c:overlap val="-27"/>
        <c:axId val="732192928"/>
        <c:axId val="732195280"/>
      </c:barChart>
      <c:catAx>
        <c:axId val="73219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5280"/>
        <c:crosses val="autoZero"/>
        <c:auto val="1"/>
        <c:lblAlgn val="ctr"/>
        <c:lblOffset val="100"/>
        <c:noMultiLvlLbl val="0"/>
      </c:catAx>
      <c:valAx>
        <c:axId val="73219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2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53929021016427"/>
          <c:y val="8.6357354730058136E-2"/>
          <c:w val="0.84986979223911918"/>
          <c:h val="0.74281138093474053"/>
        </c:manualLayout>
      </c:layout>
      <c:barChart>
        <c:barDir val="col"/>
        <c:grouping val="clustered"/>
        <c:varyColors val="0"/>
        <c:ser>
          <c:idx val="0"/>
          <c:order val="0"/>
          <c:spPr>
            <a:solidFill>
              <a:schemeClr val="accent1"/>
            </a:solidFill>
            <a:ln>
              <a:noFill/>
            </a:ln>
            <a:effectLst/>
          </c:spPr>
          <c:invertIfNegative val="0"/>
          <c:cat>
            <c:strRef>
              <c:f>'Whole House Efficiency'!$A$33:$A$35</c:f>
              <c:strCache>
                <c:ptCount val="3"/>
                <c:pt idx="0">
                  <c:v>Tier 1: Energy Savings Kit</c:v>
                </c:pt>
                <c:pt idx="1">
                  <c:v>Tier 2: Building Shell Measures</c:v>
                </c:pt>
                <c:pt idx="2">
                  <c:v>Tier 3: HVAC Measures</c:v>
                </c:pt>
              </c:strCache>
            </c:strRef>
          </c:cat>
          <c:val>
            <c:numRef>
              <c:f>'Whole House Efficiency'!$D$33:$D$35</c:f>
              <c:numCache>
                <c:formatCode>#,##0</c:formatCode>
                <c:ptCount val="3"/>
                <c:pt idx="0">
                  <c:v>244276.27681499624</c:v>
                </c:pt>
                <c:pt idx="1">
                  <c:v>81823.623700716591</c:v>
                </c:pt>
                <c:pt idx="2">
                  <c:v>6310725.2882766528</c:v>
                </c:pt>
              </c:numCache>
            </c:numRef>
          </c:val>
          <c:extLst>
            <c:ext xmlns:c16="http://schemas.microsoft.com/office/drawing/2014/chart" uri="{C3380CC4-5D6E-409C-BE32-E72D297353CC}">
              <c16:uniqueId val="{00000000-C14D-45D3-BD49-66B6C06B6410}"/>
            </c:ext>
          </c:extLst>
        </c:ser>
        <c:dLbls>
          <c:showLegendKey val="0"/>
          <c:showVal val="0"/>
          <c:showCatName val="0"/>
          <c:showSerName val="0"/>
          <c:showPercent val="0"/>
          <c:showBubbleSize val="0"/>
        </c:dLbls>
        <c:gapWidth val="150"/>
        <c:axId val="732194888"/>
        <c:axId val="732195672"/>
      </c:barChart>
      <c:catAx>
        <c:axId val="732194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5672"/>
        <c:crosses val="autoZero"/>
        <c:auto val="1"/>
        <c:lblAlgn val="ctr"/>
        <c:lblOffset val="100"/>
        <c:noMultiLvlLbl val="0"/>
      </c:catAx>
      <c:valAx>
        <c:axId val="73219567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194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4092827004219413E-2"/>
          <c:w val="0.7732758279586911"/>
          <c:h val="0.660295026412837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Efficiency'!$B$11,'Whole House Efficiency'!$C$11,'Whole House Efficiency'!$F$11,'Whole House Efficiency'!$E$11)</c:f>
              <c:strCache>
                <c:ptCount val="4"/>
                <c:pt idx="0">
                  <c:v>Reported Savings</c:v>
                </c:pt>
                <c:pt idx="1">
                  <c:v>Verified Savings</c:v>
                </c:pt>
                <c:pt idx="2">
                  <c:v>Verified Savings</c:v>
                </c:pt>
                <c:pt idx="3">
                  <c:v>MEEIA 4-Year Target</c:v>
                </c:pt>
              </c:strCache>
            </c:strRef>
          </c:cat>
          <c:val>
            <c:numRef>
              <c:f>('Whole House Efficiency'!$B$13,'Whole House Efficiency'!$C$13,'Whole House Efficiency'!$F$13,'Whole House Efficiency'!$E$13)</c:f>
              <c:numCache>
                <c:formatCode>_(* #,##0_);_(* \(#,##0\);_(* "-"_);_(@_)</c:formatCode>
                <c:ptCount val="4"/>
                <c:pt idx="0">
                  <c:v>2221.1908499999954</c:v>
                </c:pt>
                <c:pt idx="1">
                  <c:v>3611.1534701573273</c:v>
                </c:pt>
                <c:pt idx="2" formatCode="_(* #,##0_);_(* \(#,##0\);_(* &quot;-&quot;??_);_(@_)">
                  <c:v>2888.9227761258621</c:v>
                </c:pt>
                <c:pt idx="3">
                  <c:v>6340.3171250000005</c:v>
                </c:pt>
              </c:numCache>
            </c:numRef>
          </c:val>
          <c:extLst>
            <c:ext xmlns:c16="http://schemas.microsoft.com/office/drawing/2014/chart" uri="{C3380CC4-5D6E-409C-BE32-E72D297353CC}">
              <c16:uniqueId val="{00000000-C594-4A5C-8501-C017A58CF2A8}"/>
            </c:ext>
          </c:extLst>
        </c:ser>
        <c:dLbls>
          <c:dLblPos val="outEnd"/>
          <c:showLegendKey val="0"/>
          <c:showVal val="1"/>
          <c:showCatName val="0"/>
          <c:showSerName val="0"/>
          <c:showPercent val="0"/>
          <c:showBubbleSize val="0"/>
        </c:dLbls>
        <c:gapWidth val="219"/>
        <c:overlap val="-27"/>
        <c:axId val="621348024"/>
        <c:axId val="621347632"/>
      </c:barChart>
      <c:catAx>
        <c:axId val="621348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7632"/>
        <c:crosses val="autoZero"/>
        <c:auto val="1"/>
        <c:lblAlgn val="ctr"/>
        <c:lblOffset val="100"/>
        <c:noMultiLvlLbl val="0"/>
      </c:catAx>
      <c:valAx>
        <c:axId val="621347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8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53929021016427"/>
          <c:y val="8.6357354730058136E-2"/>
          <c:w val="0.84986979223911918"/>
          <c:h val="0.74281138093474053"/>
        </c:manualLayout>
      </c:layout>
      <c:barChart>
        <c:barDir val="col"/>
        <c:grouping val="clustered"/>
        <c:varyColors val="0"/>
        <c:ser>
          <c:idx val="0"/>
          <c:order val="0"/>
          <c:spPr>
            <a:solidFill>
              <a:schemeClr val="accent1"/>
            </a:solidFill>
            <a:ln>
              <a:noFill/>
            </a:ln>
            <a:effectLst/>
          </c:spPr>
          <c:invertIfNegative val="0"/>
          <c:cat>
            <c:strRef>
              <c:f>'Whole House Efficiency'!$A$33:$A$35</c:f>
              <c:strCache>
                <c:ptCount val="3"/>
                <c:pt idx="0">
                  <c:v>Tier 1: Energy Savings Kit</c:v>
                </c:pt>
                <c:pt idx="1">
                  <c:v>Tier 2: Building Shell Measures</c:v>
                </c:pt>
                <c:pt idx="2">
                  <c:v>Tier 3: HVAC Measures</c:v>
                </c:pt>
              </c:strCache>
            </c:strRef>
          </c:cat>
          <c:val>
            <c:numRef>
              <c:f>'Whole House Efficiency'!$F$33:$F$35</c:f>
              <c:numCache>
                <c:formatCode>#,##0</c:formatCode>
                <c:ptCount val="3"/>
                <c:pt idx="0">
                  <c:v>29.103399999999983</c:v>
                </c:pt>
                <c:pt idx="1">
                  <c:v>32.926169999999999</c:v>
                </c:pt>
                <c:pt idx="2">
                  <c:v>2159.1612799999953</c:v>
                </c:pt>
              </c:numCache>
            </c:numRef>
          </c:val>
          <c:extLst>
            <c:ext xmlns:c16="http://schemas.microsoft.com/office/drawing/2014/chart" uri="{C3380CC4-5D6E-409C-BE32-E72D297353CC}">
              <c16:uniqueId val="{00000000-0865-4EBA-9163-639B11BB5004}"/>
            </c:ext>
          </c:extLst>
        </c:ser>
        <c:dLbls>
          <c:showLegendKey val="0"/>
          <c:showVal val="0"/>
          <c:showCatName val="0"/>
          <c:showSerName val="0"/>
          <c:showPercent val="0"/>
          <c:showBubbleSize val="0"/>
        </c:dLbls>
        <c:gapWidth val="150"/>
        <c:axId val="623240104"/>
        <c:axId val="623241672"/>
      </c:barChart>
      <c:catAx>
        <c:axId val="6232401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41672"/>
        <c:crosses val="autoZero"/>
        <c:auto val="1"/>
        <c:lblAlgn val="ctr"/>
        <c:lblOffset val="100"/>
        <c:noMultiLvlLbl val="0"/>
      </c:catAx>
      <c:valAx>
        <c:axId val="62324167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32401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'Income-Eligible Multi-Family'!$A$65:$A$70</c:f>
              <c:strCache>
                <c:ptCount val="6"/>
                <c:pt idx="0">
                  <c:v>Lighting</c:v>
                </c:pt>
                <c:pt idx="1">
                  <c:v>Aerators</c:v>
                </c:pt>
                <c:pt idx="2">
                  <c:v>Low Flow Shower Head</c:v>
                </c:pt>
                <c:pt idx="3">
                  <c:v>Power Strips </c:v>
                </c:pt>
                <c:pt idx="4">
                  <c:v>HVAC Tune-Up - CAC</c:v>
                </c:pt>
                <c:pt idx="5">
                  <c:v>Custom</c:v>
                </c:pt>
              </c:strCache>
            </c:strRef>
          </c:cat>
          <c:val>
            <c:numRef>
              <c:f>'Income-Eligible Multi-Family'!$B$65:$B$70</c:f>
              <c:numCache>
                <c:formatCode>#,##0</c:formatCode>
                <c:ptCount val="6"/>
                <c:pt idx="0">
                  <c:v>8199</c:v>
                </c:pt>
                <c:pt idx="1">
                  <c:v>1389</c:v>
                </c:pt>
                <c:pt idx="2">
                  <c:v>649</c:v>
                </c:pt>
                <c:pt idx="3">
                  <c:v>2</c:v>
                </c:pt>
                <c:pt idx="4">
                  <c:v>490</c:v>
                </c:pt>
                <c:pt idx="5">
                  <c:v>1953</c:v>
                </c:pt>
              </c:numCache>
            </c:numRef>
          </c:val>
          <c:extLst>
            <c:ext xmlns:c16="http://schemas.microsoft.com/office/drawing/2014/chart" uri="{C3380CC4-5D6E-409C-BE32-E72D297353CC}">
              <c16:uniqueId val="{00000000-A892-4947-B5A5-BC80D1245BA2}"/>
            </c:ext>
          </c:extLst>
        </c:ser>
        <c:dLbls>
          <c:showLegendKey val="0"/>
          <c:showVal val="0"/>
          <c:showCatName val="0"/>
          <c:showSerName val="0"/>
          <c:showPercent val="0"/>
          <c:showBubbleSize val="0"/>
        </c:dLbls>
        <c:gapWidth val="219"/>
        <c:overlap val="-27"/>
        <c:axId val="621348416"/>
        <c:axId val="721042088"/>
      </c:barChart>
      <c:catAx>
        <c:axId val="621348416"/>
        <c:scaling>
          <c:orientation val="minMax"/>
        </c:scaling>
        <c:delete val="0"/>
        <c:axPos val="b"/>
        <c:numFmt formatCode="General" sourceLinked="1"/>
        <c:majorTickMark val="none"/>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1042088"/>
        <c:crosses val="autoZero"/>
        <c:auto val="1"/>
        <c:lblAlgn val="ctr"/>
        <c:lblOffset val="100"/>
        <c:noMultiLvlLbl val="0"/>
      </c:catAx>
      <c:valAx>
        <c:axId val="721042088"/>
        <c:scaling>
          <c:orientation val="minMax"/>
        </c:scaling>
        <c:delete val="0"/>
        <c:axPos val="l"/>
        <c:majorGridlines>
          <c:spPr>
            <a:ln w="12700" cap="flat" cmpd="sng" algn="ctr">
              <a:solidFill>
                <a:srgbClr val="969696"/>
              </a:solidFill>
              <a:round/>
            </a:ln>
            <a:effectLst/>
          </c:spPr>
        </c:majorGridlines>
        <c:numFmt formatCode="_(* #,##0.00_);_(* \(#,##0.00\);_(* &quot;-&quot;??_);_(@_)" sourceLinked="0"/>
        <c:majorTickMark val="none"/>
        <c:minorTickMark val="none"/>
        <c:tickLblPos val="nextTo"/>
        <c:spPr>
          <a:noFill/>
          <a:ln w="3175">
            <a:solidFill>
              <a:srgbClr val="969696"/>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8416"/>
        <c:crosses val="autoZero"/>
        <c:crossBetween val="between"/>
      </c:valAx>
      <c:spPr>
        <a:noFill/>
        <a:ln w="3175">
          <a:solidFill>
            <a:srgbClr val="7F7F7F"/>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35009681597608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4-Year Target</c:v>
                </c:pt>
              </c:strCache>
            </c:strRef>
          </c:cat>
          <c:val>
            <c:numRef>
              <c:f>('Income-Eligible Multi-Family'!$B$12,'Income-Eligible Multi-Family'!$C$12,'Income-Eligible Multi-Family'!$F$12,'Income-Eligible Multi-Family'!$E$12)</c:f>
              <c:numCache>
                <c:formatCode>#,##0</c:formatCode>
                <c:ptCount val="4"/>
                <c:pt idx="0">
                  <c:v>1533561</c:v>
                </c:pt>
                <c:pt idx="1">
                  <c:v>1423120</c:v>
                </c:pt>
                <c:pt idx="2">
                  <c:v>1423120</c:v>
                </c:pt>
                <c:pt idx="3">
                  <c:v>12517847.780750096</c:v>
                </c:pt>
              </c:numCache>
            </c:numRef>
          </c:val>
          <c:extLst>
            <c:ext xmlns:c16="http://schemas.microsoft.com/office/drawing/2014/chart" uri="{C3380CC4-5D6E-409C-BE32-E72D297353CC}">
              <c16:uniqueId val="{00000000-4804-45CC-BBC8-35A3A22262FC}"/>
            </c:ext>
          </c:extLst>
        </c:ser>
        <c:dLbls>
          <c:dLblPos val="outEnd"/>
          <c:showLegendKey val="0"/>
          <c:showVal val="1"/>
          <c:showCatName val="0"/>
          <c:showSerName val="0"/>
          <c:showPercent val="0"/>
          <c:showBubbleSize val="0"/>
        </c:dLbls>
        <c:gapWidth val="219"/>
        <c:overlap val="-27"/>
        <c:axId val="542404528"/>
        <c:axId val="542401392"/>
      </c:barChart>
      <c:catAx>
        <c:axId val="54240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2401392"/>
        <c:crosses val="autoZero"/>
        <c:auto val="1"/>
        <c:lblAlgn val="ctr"/>
        <c:lblOffset val="100"/>
        <c:noMultiLvlLbl val="0"/>
      </c:catAx>
      <c:valAx>
        <c:axId val="54240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24045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642055441268039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4-Year Target</c:v>
                </c:pt>
              </c:strCache>
            </c:strRef>
          </c:cat>
          <c:val>
            <c:numRef>
              <c:f>('Income-Eligible Multi-Family'!$B$13,'Income-Eligible Multi-Family'!$C$13,'Income-Eligible Multi-Family'!$F$13,'Income-Eligible Multi-Family'!$E$13)</c:f>
              <c:numCache>
                <c:formatCode>#,##0</c:formatCode>
                <c:ptCount val="4"/>
                <c:pt idx="0" formatCode="#,##0.00">
                  <c:v>212.34</c:v>
                </c:pt>
                <c:pt idx="1">
                  <c:v>172.22</c:v>
                </c:pt>
                <c:pt idx="2">
                  <c:v>172.22</c:v>
                </c:pt>
                <c:pt idx="3">
                  <c:v>1695.7434540093545</c:v>
                </c:pt>
              </c:numCache>
            </c:numRef>
          </c:val>
          <c:extLst>
            <c:ext xmlns:c16="http://schemas.microsoft.com/office/drawing/2014/chart" uri="{C3380CC4-5D6E-409C-BE32-E72D297353CC}">
              <c16:uniqueId val="{00000000-8CA2-4A05-A8BD-EADBDC4772C8}"/>
            </c:ext>
          </c:extLst>
        </c:ser>
        <c:dLbls>
          <c:dLblPos val="outEnd"/>
          <c:showLegendKey val="0"/>
          <c:showVal val="1"/>
          <c:showCatName val="0"/>
          <c:showSerName val="0"/>
          <c:showPercent val="0"/>
          <c:showBubbleSize val="0"/>
        </c:dLbls>
        <c:gapWidth val="219"/>
        <c:overlap val="-27"/>
        <c:axId val="161998640"/>
        <c:axId val="161999424"/>
      </c:barChart>
      <c:catAx>
        <c:axId val="161998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999424"/>
        <c:crosses val="autoZero"/>
        <c:auto val="1"/>
        <c:lblAlgn val="ctr"/>
        <c:lblOffset val="100"/>
        <c:noMultiLvlLbl val="0"/>
      </c:catAx>
      <c:valAx>
        <c:axId val="161999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9986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'Year-over-Year'!$O$34</c:f>
              <c:strCache>
                <c:ptCount val="1"/>
                <c:pt idx="0">
                  <c:v>Commercial EE Programs</c:v>
                </c:pt>
              </c:strCache>
            </c:strRef>
          </c:tx>
          <c:spPr>
            <a:solidFill>
              <a:schemeClr val="accent1"/>
            </a:solidFill>
            <a:ln>
              <a:noFill/>
            </a:ln>
            <a:effectLst/>
          </c:spPr>
          <c:invertIfNegative val="0"/>
          <c:dLbls>
            <c:dLbl>
              <c:idx val="0"/>
              <c:layout>
                <c:manualLayout>
                  <c:x val="5.3447860454790788E-2"/>
                  <c:y val="-6.3628402115469013E-3"/>
                </c:manualLayout>
              </c:layout>
              <c:tx>
                <c:rich>
                  <a:bodyPr/>
                  <a:lstStyle/>
                  <a:p>
                    <a:fld id="{205B2657-2690-400B-9D0A-24A12316FA61}" type="CELLRANGE">
                      <a:rPr lang="en-US"/>
                      <a:pPr/>
                      <a:t>[CELLRANGE]</a:t>
                    </a:fld>
                    <a:endParaRPr lang="en-US" baseline="0"/>
                  </a:p>
                  <a:p>
                    <a:fld id="{9C8DE8F4-CC5D-4CEC-A613-43360328C484}"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74B0-4C9D-8465-74B943F63E49}"/>
                </c:ext>
              </c:extLst>
            </c:dLbl>
            <c:dLbl>
              <c:idx val="1"/>
              <c:layout>
                <c:manualLayout>
                  <c:x val="4.9630156136591483E-2"/>
                  <c:y val="0"/>
                </c:manualLayout>
              </c:layout>
              <c:tx>
                <c:rich>
                  <a:bodyPr/>
                  <a:lstStyle/>
                  <a:p>
                    <a:fld id="{9457D5C7-2B7B-44FE-869B-4D67AB5C37A4}" type="CELLRANGE">
                      <a:rPr lang="en-US"/>
                      <a:pPr/>
                      <a:t>[CELLRANGE]</a:t>
                    </a:fld>
                    <a:endParaRPr lang="en-US" baseline="0"/>
                  </a:p>
                  <a:p>
                    <a:fld id="{21F45A8F-19D8-4B00-86B7-BD593F00F4A7}"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74B0-4C9D-8465-74B943F63E49}"/>
                </c:ext>
              </c:extLst>
            </c:dLbl>
            <c:dLbl>
              <c:idx val="2"/>
              <c:layout>
                <c:manualLayout>
                  <c:x val="5.7265564772990135E-2"/>
                  <c:y val="-1.2725680423093803E-2"/>
                </c:manualLayout>
              </c:layout>
              <c:tx>
                <c:rich>
                  <a:bodyPr/>
                  <a:lstStyle/>
                  <a:p>
                    <a:fld id="{23D62087-4CDF-44ED-8A63-A05DFD3F0B29}" type="CELLRANGE">
                      <a:rPr lang="en-US"/>
                      <a:pPr/>
                      <a:t>[CELLRANGE]</a:t>
                    </a:fld>
                    <a:endParaRPr lang="en-US" baseline="0"/>
                  </a:p>
                  <a:p>
                    <a:fld id="{B2EFD0B9-142C-4871-8709-69C26F1FC96D}"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74B0-4C9D-8465-74B943F63E49}"/>
                </c:ext>
              </c:extLst>
            </c:dLbl>
            <c:dLbl>
              <c:idx val="3"/>
              <c:layout>
                <c:manualLayout>
                  <c:x val="5.7265564772990135E-2"/>
                  <c:y val="-2.8632780951961059E-2"/>
                </c:manualLayout>
              </c:layout>
              <c:tx>
                <c:rich>
                  <a:bodyPr/>
                  <a:lstStyle/>
                  <a:p>
                    <a:fld id="{910AC9C8-EDAF-4A61-B739-2596B942E8D0}" type="CELLRANGE">
                      <a:rPr lang="en-US"/>
                      <a:pPr/>
                      <a:t>[CELLRANGE]</a:t>
                    </a:fld>
                    <a:endParaRPr lang="en-US" baseline="0"/>
                  </a:p>
                  <a:p>
                    <a:fld id="{FCE2D0BA-1750-4BB9-BA55-04120D0E4EA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74B0-4C9D-8465-74B943F63E49}"/>
                </c:ext>
              </c:extLst>
            </c:dLbl>
            <c:dLbl>
              <c:idx val="4"/>
              <c:layout>
                <c:manualLayout>
                  <c:x val="4.9630156136591448E-2"/>
                  <c:y val="-6.3628402115469013E-3"/>
                </c:manualLayout>
              </c:layout>
              <c:tx>
                <c:rich>
                  <a:bodyPr/>
                  <a:lstStyle/>
                  <a:p>
                    <a:fld id="{7B89E092-DA90-4432-860F-44FD0829F806}" type="CELLRANGE">
                      <a:rPr lang="en-US"/>
                      <a:pPr/>
                      <a:t>[CELLRANGE]</a:t>
                    </a:fld>
                    <a:endParaRPr lang="en-US" baseline="0"/>
                  </a:p>
                  <a:p>
                    <a:fld id="{53FE3CD3-AB81-423E-902A-1C4E9D617A97}"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74B0-4C9D-8465-74B943F63E49}"/>
                </c:ext>
              </c:extLst>
            </c:dLbl>
            <c:dLbl>
              <c:idx val="5"/>
              <c:layout>
                <c:manualLayout>
                  <c:x val="5.7265564772990135E-2"/>
                  <c:y val="3.181420105773334E-3"/>
                </c:manualLayout>
              </c:layout>
              <c:tx>
                <c:rich>
                  <a:bodyPr/>
                  <a:lstStyle/>
                  <a:p>
                    <a:fld id="{66EBEFC7-2DF5-409B-8656-8DE913E5C5AC}" type="CELLRANGE">
                      <a:rPr lang="en-US"/>
                      <a:pPr/>
                      <a:t>[CELLRANGE]</a:t>
                    </a:fld>
                    <a:endParaRPr lang="en-US" baseline="0"/>
                  </a:p>
                  <a:p>
                    <a:fld id="{EEAFA013-4CD1-440D-8A21-D00844284A7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74B0-4C9D-8465-74B943F63E49}"/>
                </c:ext>
              </c:extLst>
            </c:dLbl>
            <c:dLbl>
              <c:idx val="6"/>
              <c:layout>
                <c:manualLayout>
                  <c:x val="5.7265564772989989E-2"/>
                  <c:y val="-6.3628402115469013E-3"/>
                </c:manualLayout>
              </c:layout>
              <c:tx>
                <c:rich>
                  <a:bodyPr/>
                  <a:lstStyle/>
                  <a:p>
                    <a:fld id="{E14D32FC-FABD-4F9D-8800-009CD45F3317}" type="CELLRANGE">
                      <a:rPr lang="en-US"/>
                      <a:pPr/>
                      <a:t>[CELLRANGE]</a:t>
                    </a:fld>
                    <a:endParaRPr lang="en-US" baseline="0"/>
                  </a:p>
                  <a:p>
                    <a:fld id="{6F79000F-7EB7-449A-A79E-28625D82659A}"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74B0-4C9D-8465-74B943F63E49}"/>
                </c:ext>
              </c:extLst>
            </c:dLbl>
            <c:dLbl>
              <c:idx val="7"/>
              <c:layout>
                <c:manualLayout>
                  <c:x val="4.5812451818391969E-2"/>
                  <c:y val="-9.5442603173204691E-3"/>
                </c:manualLayout>
              </c:layout>
              <c:tx>
                <c:rich>
                  <a:bodyPr/>
                  <a:lstStyle/>
                  <a:p>
                    <a:fld id="{13DB11E1-780D-4589-9A3D-4B2CDEE6BDF6}" type="CELLRANGE">
                      <a:rPr lang="en-US"/>
                      <a:pPr/>
                      <a:t>[CELLRANGE]</a:t>
                    </a:fld>
                    <a:endParaRPr lang="en-US" baseline="0"/>
                  </a:p>
                  <a:p>
                    <a:fld id="{925E86DF-1B26-4492-8264-4073320AB4D6}"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74B0-4C9D-8465-74B943F63E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'Year-over-Year'!$P$32:$W$33</c:f>
              <c:multiLvlStrCache>
                <c:ptCount val="8"/>
                <c:lvl>
                  <c:pt idx="0">
                    <c:v>PY2016</c:v>
                  </c:pt>
                  <c:pt idx="1">
                    <c:v>PY2017</c:v>
                  </c:pt>
                  <c:pt idx="2">
                    <c:v>PY2018</c:v>
                  </c:pt>
                  <c:pt idx="3">
                    <c:v>PY2019</c:v>
                  </c:pt>
                  <c:pt idx="4">
                    <c:v>PY2016</c:v>
                  </c:pt>
                  <c:pt idx="5">
                    <c:v>PY2017</c:v>
                  </c:pt>
                  <c:pt idx="6">
                    <c:v>PY2018</c:v>
                  </c:pt>
                  <c:pt idx="7">
                    <c:v>PY2019</c:v>
                  </c:pt>
                </c:lvl>
                <c:lvl>
                  <c:pt idx="0">
                    <c:v>Gross</c:v>
                  </c:pt>
                  <c:pt idx="4">
                    <c:v>Net</c:v>
                  </c:pt>
                </c:lvl>
              </c:multiLvlStrCache>
            </c:multiLvlStrRef>
          </c:cat>
          <c:val>
            <c:numRef>
              <c:f>'Year-over-Year'!$P$34:$W$34</c:f>
              <c:numCache>
                <c:formatCode>#,##0</c:formatCode>
                <c:ptCount val="8"/>
                <c:pt idx="0">
                  <c:v>4696.57</c:v>
                </c:pt>
                <c:pt idx="1">
                  <c:v>9187.1240184618418</c:v>
                </c:pt>
                <c:pt idx="2">
                  <c:v>8468.7273653531538</c:v>
                </c:pt>
                <c:pt idx="3">
                  <c:v>6313.4386768044915</c:v>
                </c:pt>
                <c:pt idx="4">
                  <c:v>4504.4363999999996</c:v>
                </c:pt>
                <c:pt idx="5">
                  <c:v>8280.9650803199766</c:v>
                </c:pt>
                <c:pt idx="6">
                  <c:v>7224.3118079636479</c:v>
                </c:pt>
                <c:pt idx="7">
                  <c:v>5548.054882088456</c:v>
                </c:pt>
              </c:numCache>
            </c:numRef>
          </c:val>
          <c:extLst>
            <c:ext xmlns:c15="http://schemas.microsoft.com/office/drawing/2012/chart" uri="{02D57815-91ED-43cb-92C2-25804820EDAC}">
              <c15:datalabelsRange>
                <c15:f>'Year-over-Year'!$X$34:$AE$34</c15:f>
                <c15:dlblRangeCache>
                  <c:ptCount val="8"/>
                  <c:pt idx="0">
                    <c:v>18%</c:v>
                  </c:pt>
                  <c:pt idx="1">
                    <c:v>16%</c:v>
                  </c:pt>
                  <c:pt idx="2">
                    <c:v>16%</c:v>
                  </c:pt>
                  <c:pt idx="3">
                    <c:v>12%</c:v>
                  </c:pt>
                  <c:pt idx="4">
                    <c:v>18%</c:v>
                  </c:pt>
                  <c:pt idx="5">
                    <c:v>15%</c:v>
                  </c:pt>
                  <c:pt idx="6">
                    <c:v>14%</c:v>
                  </c:pt>
                  <c:pt idx="7">
                    <c:v>11%</c:v>
                  </c:pt>
                </c15:dlblRangeCache>
              </c15:datalabelsRange>
            </c:ext>
            <c:ext xmlns:c16="http://schemas.microsoft.com/office/drawing/2014/chart" uri="{C3380CC4-5D6E-409C-BE32-E72D297353CC}">
              <c16:uniqueId val="{00000000-74B0-4C9D-8465-74B943F63E49}"/>
            </c:ext>
          </c:extLst>
        </c:ser>
        <c:ser>
          <c:idx val="1"/>
          <c:order val="1"/>
          <c:tx>
            <c:strRef>
              <c:f>'Year-over-Year'!$O$35</c:f>
              <c:strCache>
                <c:ptCount val="1"/>
                <c:pt idx="0">
                  <c:v>Residential EE Programs</c:v>
                </c:pt>
              </c:strCache>
            </c:strRef>
          </c:tx>
          <c:spPr>
            <a:solidFill>
              <a:schemeClr val="accent2"/>
            </a:solidFill>
            <a:ln>
              <a:noFill/>
            </a:ln>
            <a:effectLst/>
          </c:spPr>
          <c:invertIfNegative val="0"/>
          <c:dLbls>
            <c:dLbl>
              <c:idx val="0"/>
              <c:tx>
                <c:rich>
                  <a:bodyPr/>
                  <a:lstStyle/>
                  <a:p>
                    <a:fld id="{4BD48323-919C-47DB-B265-167C08323C7F}" type="CELLRANGE">
                      <a:rPr lang="en-US"/>
                      <a:pPr/>
                      <a:t>[CELLRANGE]</a:t>
                    </a:fld>
                    <a:endParaRPr lang="en-US" baseline="0"/>
                  </a:p>
                  <a:p>
                    <a:fld id="{63956F81-31F1-4C0A-B372-D03B4A43A4C6}"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74B0-4C9D-8465-74B943F63E49}"/>
                </c:ext>
              </c:extLst>
            </c:dLbl>
            <c:dLbl>
              <c:idx val="1"/>
              <c:tx>
                <c:rich>
                  <a:bodyPr/>
                  <a:lstStyle/>
                  <a:p>
                    <a:fld id="{26AD7636-E304-4083-8EEE-20C259CE05FA}" type="CELLRANGE">
                      <a:rPr lang="en-US"/>
                      <a:pPr/>
                      <a:t>[CELLRANGE]</a:t>
                    </a:fld>
                    <a:endParaRPr lang="en-US" baseline="0"/>
                  </a:p>
                  <a:p>
                    <a:fld id="{F58E29BF-86D1-495A-8044-D6D51CD37680}"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74B0-4C9D-8465-74B943F63E49}"/>
                </c:ext>
              </c:extLst>
            </c:dLbl>
            <c:dLbl>
              <c:idx val="2"/>
              <c:tx>
                <c:rich>
                  <a:bodyPr/>
                  <a:lstStyle/>
                  <a:p>
                    <a:fld id="{25986102-2831-40AF-B78E-CC37F5487A08}" type="CELLRANGE">
                      <a:rPr lang="en-US"/>
                      <a:pPr/>
                      <a:t>[CELLRANGE]</a:t>
                    </a:fld>
                    <a:endParaRPr lang="en-US" baseline="0"/>
                  </a:p>
                  <a:p>
                    <a:fld id="{ACEA55A3-B2B9-44A1-B741-66276C03D42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74B0-4C9D-8465-74B943F63E49}"/>
                </c:ext>
              </c:extLst>
            </c:dLbl>
            <c:dLbl>
              <c:idx val="3"/>
              <c:tx>
                <c:rich>
                  <a:bodyPr/>
                  <a:lstStyle/>
                  <a:p>
                    <a:fld id="{D3C5E2EE-D81D-47C8-8DB6-C44F80FE6B93}" type="CELLRANGE">
                      <a:rPr lang="en-US"/>
                      <a:pPr/>
                      <a:t>[CELLRANGE]</a:t>
                    </a:fld>
                    <a:endParaRPr lang="en-US" baseline="0"/>
                  </a:p>
                  <a:p>
                    <a:fld id="{2F2C7CB4-16B8-428D-8BE2-70A09A08392B}"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74B0-4C9D-8465-74B943F63E49}"/>
                </c:ext>
              </c:extLst>
            </c:dLbl>
            <c:dLbl>
              <c:idx val="4"/>
              <c:tx>
                <c:rich>
                  <a:bodyPr/>
                  <a:lstStyle/>
                  <a:p>
                    <a:fld id="{024F2F09-DFE1-4C2B-8C88-9E5BF941075F}" type="CELLRANGE">
                      <a:rPr lang="en-US"/>
                      <a:pPr/>
                      <a:t>[CELLRANGE]</a:t>
                    </a:fld>
                    <a:endParaRPr lang="en-US" baseline="0"/>
                  </a:p>
                  <a:p>
                    <a:fld id="{9A6046C4-C659-4765-BEB5-11E2FAE9E799}"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74B0-4C9D-8465-74B943F63E49}"/>
                </c:ext>
              </c:extLst>
            </c:dLbl>
            <c:dLbl>
              <c:idx val="5"/>
              <c:tx>
                <c:rich>
                  <a:bodyPr/>
                  <a:lstStyle/>
                  <a:p>
                    <a:fld id="{4E3CED89-8C3F-470A-80D2-79EC7DAA2D8A}" type="CELLRANGE">
                      <a:rPr lang="en-US"/>
                      <a:pPr/>
                      <a:t>[CELLRANGE]</a:t>
                    </a:fld>
                    <a:endParaRPr lang="en-US" baseline="0"/>
                  </a:p>
                  <a:p>
                    <a:fld id="{FEAE020A-8B71-4EF0-88AD-92454A58741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74B0-4C9D-8465-74B943F63E49}"/>
                </c:ext>
              </c:extLst>
            </c:dLbl>
            <c:dLbl>
              <c:idx val="6"/>
              <c:tx>
                <c:rich>
                  <a:bodyPr/>
                  <a:lstStyle/>
                  <a:p>
                    <a:fld id="{02A07142-EA8E-4021-99FB-34F7466DCE65}" type="CELLRANGE">
                      <a:rPr lang="en-US"/>
                      <a:pPr/>
                      <a:t>[CELLRANGE]</a:t>
                    </a:fld>
                    <a:endParaRPr lang="en-US" baseline="0"/>
                  </a:p>
                  <a:p>
                    <a:fld id="{3A7A5601-4F57-4828-8926-859BDF98C847}"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74B0-4C9D-8465-74B943F63E49}"/>
                </c:ext>
              </c:extLst>
            </c:dLbl>
            <c:dLbl>
              <c:idx val="7"/>
              <c:tx>
                <c:rich>
                  <a:bodyPr/>
                  <a:lstStyle/>
                  <a:p>
                    <a:fld id="{53D82D66-376D-486C-9891-07B4D86540CB}" type="CELLRANGE">
                      <a:rPr lang="en-US"/>
                      <a:pPr/>
                      <a:t>[CELLRANGE]</a:t>
                    </a:fld>
                    <a:endParaRPr lang="en-US" baseline="0"/>
                  </a:p>
                  <a:p>
                    <a:fld id="{A4013849-D6CE-4417-8001-D5475D10299C}"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74B0-4C9D-8465-74B943F63E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'Year-over-Year'!$P$32:$W$33</c:f>
              <c:multiLvlStrCache>
                <c:ptCount val="8"/>
                <c:lvl>
                  <c:pt idx="0">
                    <c:v>PY2016</c:v>
                  </c:pt>
                  <c:pt idx="1">
                    <c:v>PY2017</c:v>
                  </c:pt>
                  <c:pt idx="2">
                    <c:v>PY2018</c:v>
                  </c:pt>
                  <c:pt idx="3">
                    <c:v>PY2019</c:v>
                  </c:pt>
                  <c:pt idx="4">
                    <c:v>PY2016</c:v>
                  </c:pt>
                  <c:pt idx="5">
                    <c:v>PY2017</c:v>
                  </c:pt>
                  <c:pt idx="6">
                    <c:v>PY2018</c:v>
                  </c:pt>
                  <c:pt idx="7">
                    <c:v>PY2019</c:v>
                  </c:pt>
                </c:lvl>
                <c:lvl>
                  <c:pt idx="0">
                    <c:v>Gross</c:v>
                  </c:pt>
                  <c:pt idx="4">
                    <c:v>Net</c:v>
                  </c:pt>
                </c:lvl>
              </c:multiLvlStrCache>
            </c:multiLvlStrRef>
          </c:cat>
          <c:val>
            <c:numRef>
              <c:f>'Year-over-Year'!$P$35:$W$35</c:f>
              <c:numCache>
                <c:formatCode>#,##0</c:formatCode>
                <c:ptCount val="8"/>
                <c:pt idx="0">
                  <c:v>4574.7689527600978</c:v>
                </c:pt>
                <c:pt idx="1">
                  <c:v>7796.7521359838138</c:v>
                </c:pt>
                <c:pt idx="2">
                  <c:v>5162.1389234279522</c:v>
                </c:pt>
                <c:pt idx="3">
                  <c:v>7262.3471759971571</c:v>
                </c:pt>
                <c:pt idx="4">
                  <c:v>3772.743162208078</c:v>
                </c:pt>
                <c:pt idx="5">
                  <c:v>6411.6957087870514</c:v>
                </c:pt>
                <c:pt idx="6">
                  <c:v>4184.4767777069719</c:v>
                </c:pt>
                <c:pt idx="7">
                  <c:v>5864.4675869527264</c:v>
                </c:pt>
              </c:numCache>
            </c:numRef>
          </c:val>
          <c:extLst>
            <c:ext xmlns:c15="http://schemas.microsoft.com/office/drawing/2012/chart" uri="{02D57815-91ED-43cb-92C2-25804820EDAC}">
              <c15:datalabelsRange>
                <c15:f>'Year-over-Year'!$X$35:$AE$35</c15:f>
                <c15:dlblRangeCache>
                  <c:ptCount val="8"/>
                  <c:pt idx="0">
                    <c:v>18%</c:v>
                  </c:pt>
                  <c:pt idx="1">
                    <c:v>14%</c:v>
                  </c:pt>
                  <c:pt idx="2">
                    <c:v>10%</c:v>
                  </c:pt>
                  <c:pt idx="3">
                    <c:v>14%</c:v>
                  </c:pt>
                  <c:pt idx="4">
                    <c:v>15%</c:v>
                  </c:pt>
                  <c:pt idx="5">
                    <c:v>12%</c:v>
                  </c:pt>
                  <c:pt idx="6">
                    <c:v>8%</c:v>
                  </c:pt>
                  <c:pt idx="7">
                    <c:v>11%</c:v>
                  </c:pt>
                </c15:dlblRangeCache>
              </c15:datalabelsRange>
            </c:ext>
            <c:ext xmlns:c16="http://schemas.microsoft.com/office/drawing/2014/chart" uri="{C3380CC4-5D6E-409C-BE32-E72D297353CC}">
              <c16:uniqueId val="{00000001-74B0-4C9D-8465-74B943F63E49}"/>
            </c:ext>
          </c:extLst>
        </c:ser>
        <c:ser>
          <c:idx val="2"/>
          <c:order val="2"/>
          <c:tx>
            <c:strRef>
              <c:f>'Year-over-Year'!$O$36</c:f>
              <c:strCache>
                <c:ptCount val="1"/>
                <c:pt idx="0">
                  <c:v>Educational Programs</c:v>
                </c:pt>
              </c:strCache>
            </c:strRef>
          </c:tx>
          <c:spPr>
            <a:solidFill>
              <a:schemeClr val="accent3"/>
            </a:solidFill>
            <a:ln>
              <a:noFill/>
            </a:ln>
            <a:effectLst/>
          </c:spPr>
          <c:invertIfNegative val="0"/>
          <c:dLbls>
            <c:dLbl>
              <c:idx val="0"/>
              <c:layout>
                <c:manualLayout>
                  <c:x val="5.5356712613890462E-2"/>
                  <c:y val="-3.4995621163508073E-2"/>
                </c:manualLayout>
              </c:layout>
              <c:tx>
                <c:rich>
                  <a:bodyPr/>
                  <a:lstStyle/>
                  <a:p>
                    <a:fld id="{483C133B-EE62-49FC-B16E-C4F00B2CA724}" type="CELLRANGE">
                      <a:rPr lang="en-US"/>
                      <a:pPr/>
                      <a:t>[CELLRANGE]</a:t>
                    </a:fld>
                    <a:endParaRPr lang="en-US" baseline="0"/>
                  </a:p>
                  <a:p>
                    <a:fld id="{27AF2F32-CA22-4720-BB12-B6657998A49B}"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74B0-4C9D-8465-74B943F63E49}"/>
                </c:ext>
              </c:extLst>
            </c:dLbl>
            <c:dLbl>
              <c:idx val="1"/>
              <c:layout>
                <c:manualLayout>
                  <c:x val="5.726556477299017E-2"/>
                  <c:y val="-2.8632780951961059E-2"/>
                </c:manualLayout>
              </c:layout>
              <c:tx>
                <c:rich>
                  <a:bodyPr/>
                  <a:lstStyle/>
                  <a:p>
                    <a:fld id="{E4182218-423A-41F4-88CF-1B103A87AE36}" type="CELLRANGE">
                      <a:rPr lang="en-US"/>
                      <a:pPr/>
                      <a:t>[CELLRANGE]</a:t>
                    </a:fld>
                    <a:endParaRPr lang="en-US" baseline="0"/>
                  </a:p>
                  <a:p>
                    <a:fld id="{047D3B00-4F6F-496B-9895-8AE6BA25D371}"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74B0-4C9D-8465-74B943F63E49}"/>
                </c:ext>
              </c:extLst>
            </c:dLbl>
            <c:dLbl>
              <c:idx val="2"/>
              <c:layout>
                <c:manualLayout>
                  <c:x val="5.9174416932089802E-2"/>
                  <c:y val="-2.8632780951961059E-2"/>
                </c:manualLayout>
              </c:layout>
              <c:tx>
                <c:rich>
                  <a:bodyPr/>
                  <a:lstStyle/>
                  <a:p>
                    <a:fld id="{5497A833-F145-44EB-8B4D-23A097176370}" type="CELLRANGE">
                      <a:rPr lang="en-US"/>
                      <a:pPr/>
                      <a:t>[CELLRANGE]</a:t>
                    </a:fld>
                    <a:endParaRPr lang="en-US" baseline="0"/>
                  </a:p>
                  <a:p>
                    <a:fld id="{05433F45-9827-49F1-ACF0-99A7DC7E705D}"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74B0-4C9D-8465-74B943F63E49}"/>
                </c:ext>
              </c:extLst>
            </c:dLbl>
            <c:dLbl>
              <c:idx val="3"/>
              <c:layout>
                <c:manualLayout>
                  <c:x val="5.5356712613890462E-2"/>
                  <c:y val="-6.3628402115470184E-3"/>
                </c:manualLayout>
              </c:layout>
              <c:tx>
                <c:rich>
                  <a:bodyPr/>
                  <a:lstStyle/>
                  <a:p>
                    <a:fld id="{BEFD688D-5075-4903-AD8B-2EEB0F226577}" type="CELLRANGE">
                      <a:rPr lang="en-US"/>
                      <a:pPr/>
                      <a:t>[CELLRANGE]</a:t>
                    </a:fld>
                    <a:endParaRPr lang="en-US" baseline="0"/>
                  </a:p>
                  <a:p>
                    <a:fld id="{76D9896E-FDDC-44C1-A126-A0CB5B04108C}"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74B0-4C9D-8465-74B943F63E49}"/>
                </c:ext>
              </c:extLst>
            </c:dLbl>
            <c:dLbl>
              <c:idx val="4"/>
              <c:layout>
                <c:manualLayout>
                  <c:x val="4.9630156136591448E-2"/>
                  <c:y val="-2.5451360846187605E-2"/>
                </c:manualLayout>
              </c:layout>
              <c:tx>
                <c:rich>
                  <a:bodyPr/>
                  <a:lstStyle/>
                  <a:p>
                    <a:fld id="{5C537B34-9B0B-4128-887A-35456AC14442}" type="CELLRANGE">
                      <a:rPr lang="en-US"/>
                      <a:pPr/>
                      <a:t>[CELLRANGE]</a:t>
                    </a:fld>
                    <a:endParaRPr lang="en-US" baseline="0"/>
                  </a:p>
                  <a:p>
                    <a:fld id="{695097D1-A8F6-40BE-BE2B-78C25895AB8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74B0-4C9D-8465-74B943F63E49}"/>
                </c:ext>
              </c:extLst>
            </c:dLbl>
            <c:dLbl>
              <c:idx val="5"/>
              <c:layout>
                <c:manualLayout>
                  <c:x val="5.5356712613890462E-2"/>
                  <c:y val="-9.5442603173203529E-3"/>
                </c:manualLayout>
              </c:layout>
              <c:tx>
                <c:rich>
                  <a:bodyPr/>
                  <a:lstStyle/>
                  <a:p>
                    <a:fld id="{266C11D9-BB19-44D3-AEB3-FD0CAE99F9BB}" type="CELLRANGE">
                      <a:rPr lang="en-US"/>
                      <a:pPr/>
                      <a:t>[CELLRANGE]</a:t>
                    </a:fld>
                    <a:endParaRPr lang="en-US" baseline="0"/>
                  </a:p>
                  <a:p>
                    <a:fld id="{D4759091-F2B6-415B-B8A6-B4FD82898FC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74B0-4C9D-8465-74B943F63E49}"/>
                </c:ext>
              </c:extLst>
            </c:dLbl>
            <c:dLbl>
              <c:idx val="6"/>
              <c:layout>
                <c:manualLayout>
                  <c:x val="5.1539008295691122E-2"/>
                  <c:y val="-1.2725680423093803E-2"/>
                </c:manualLayout>
              </c:layout>
              <c:tx>
                <c:rich>
                  <a:bodyPr/>
                  <a:lstStyle/>
                  <a:p>
                    <a:fld id="{B1916D57-37F9-4C1F-BEDA-65C23F23B36E}" type="CELLRANGE">
                      <a:rPr lang="en-US"/>
                      <a:pPr/>
                      <a:t>[CELLRANGE]</a:t>
                    </a:fld>
                    <a:endParaRPr lang="en-US" baseline="0"/>
                  </a:p>
                  <a:p>
                    <a:fld id="{2FEBB1FC-C7AA-4E5E-9652-5E34DF3B7C5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74B0-4C9D-8465-74B943F63E49}"/>
                </c:ext>
              </c:extLst>
            </c:dLbl>
            <c:dLbl>
              <c:idx val="7"/>
              <c:layout>
                <c:manualLayout>
                  <c:x val="4.9630156136591309E-2"/>
                  <c:y val="-3.1814201057734505E-2"/>
                </c:manualLayout>
              </c:layout>
              <c:tx>
                <c:rich>
                  <a:bodyPr/>
                  <a:lstStyle/>
                  <a:p>
                    <a:fld id="{FDF84B8B-524D-44B0-AE6C-48403705CB12}" type="CELLRANGE">
                      <a:rPr lang="en-US"/>
                      <a:pPr/>
                      <a:t>[CELLRANGE]</a:t>
                    </a:fld>
                    <a:endParaRPr lang="en-US" baseline="0"/>
                  </a:p>
                  <a:p>
                    <a:fld id="{EC9D81FA-409D-40C8-B1A8-DAAC431216C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74B0-4C9D-8465-74B943F63E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'Year-over-Year'!$P$32:$W$33</c:f>
              <c:multiLvlStrCache>
                <c:ptCount val="8"/>
                <c:lvl>
                  <c:pt idx="0">
                    <c:v>PY2016</c:v>
                  </c:pt>
                  <c:pt idx="1">
                    <c:v>PY2017</c:v>
                  </c:pt>
                  <c:pt idx="2">
                    <c:v>PY2018</c:v>
                  </c:pt>
                  <c:pt idx="3">
                    <c:v>PY2019</c:v>
                  </c:pt>
                  <c:pt idx="4">
                    <c:v>PY2016</c:v>
                  </c:pt>
                  <c:pt idx="5">
                    <c:v>PY2017</c:v>
                  </c:pt>
                  <c:pt idx="6">
                    <c:v>PY2018</c:v>
                  </c:pt>
                  <c:pt idx="7">
                    <c:v>PY2019</c:v>
                  </c:pt>
                </c:lvl>
                <c:lvl>
                  <c:pt idx="0">
                    <c:v>Gross</c:v>
                  </c:pt>
                  <c:pt idx="4">
                    <c:v>Net</c:v>
                  </c:pt>
                </c:lvl>
              </c:multiLvlStrCache>
            </c:multiLvlStrRef>
          </c:cat>
          <c:val>
            <c:numRef>
              <c:f>'Year-over-Year'!$P$36:$W$36</c:f>
              <c:numCache>
                <c:formatCode>#,##0</c:formatCode>
                <c:ptCount val="8"/>
                <c:pt idx="0">
                  <c:v>2232</c:v>
                </c:pt>
                <c:pt idx="1">
                  <c:v>3808.0987903225805</c:v>
                </c:pt>
                <c:pt idx="2">
                  <c:v>3413.0222003225808</c:v>
                </c:pt>
                <c:pt idx="3">
                  <c:v>3291</c:v>
                </c:pt>
                <c:pt idx="4">
                  <c:v>2232</c:v>
                </c:pt>
                <c:pt idx="5">
                  <c:v>3808.0987903225805</c:v>
                </c:pt>
                <c:pt idx="6">
                  <c:v>3413.0222003225808</c:v>
                </c:pt>
                <c:pt idx="7">
                  <c:v>3291</c:v>
                </c:pt>
              </c:numCache>
            </c:numRef>
          </c:val>
          <c:extLst>
            <c:ext xmlns:c15="http://schemas.microsoft.com/office/drawing/2012/chart" uri="{02D57815-91ED-43cb-92C2-25804820EDAC}">
              <c15:datalabelsRange>
                <c15:f>'Year-over-Year'!$X$36:$AE$36</c15:f>
                <c15:dlblRangeCache>
                  <c:ptCount val="8"/>
                  <c:pt idx="0">
                    <c:v>9%</c:v>
                  </c:pt>
                  <c:pt idx="1">
                    <c:v>7%</c:v>
                  </c:pt>
                  <c:pt idx="2">
                    <c:v>6%</c:v>
                  </c:pt>
                  <c:pt idx="3">
                    <c:v>6%</c:v>
                  </c:pt>
                  <c:pt idx="4">
                    <c:v>9%</c:v>
                  </c:pt>
                  <c:pt idx="5">
                    <c:v>7%</c:v>
                  </c:pt>
                  <c:pt idx="6">
                    <c:v>7%</c:v>
                  </c:pt>
                  <c:pt idx="7">
                    <c:v>6%</c:v>
                  </c:pt>
                </c15:dlblRangeCache>
              </c15:datalabelsRange>
            </c:ext>
            <c:ext xmlns:c16="http://schemas.microsoft.com/office/drawing/2014/chart" uri="{C3380CC4-5D6E-409C-BE32-E72D297353CC}">
              <c16:uniqueId val="{00000002-74B0-4C9D-8465-74B943F63E49}"/>
            </c:ext>
          </c:extLst>
        </c:ser>
        <c:ser>
          <c:idx val="3"/>
          <c:order val="3"/>
          <c:tx>
            <c:strRef>
              <c:f>'Year-over-Year'!$O$37</c:f>
              <c:strCache>
                <c:ptCount val="1"/>
                <c:pt idx="0">
                  <c:v>DR Programs</c:v>
                </c:pt>
              </c:strCache>
            </c:strRef>
          </c:tx>
          <c:spPr>
            <a:solidFill>
              <a:schemeClr val="accent4"/>
            </a:solidFill>
            <a:ln>
              <a:noFill/>
            </a:ln>
            <a:effectLst/>
          </c:spPr>
          <c:invertIfNegative val="0"/>
          <c:dLbls>
            <c:dLbl>
              <c:idx val="0"/>
              <c:tx>
                <c:rich>
                  <a:bodyPr/>
                  <a:lstStyle/>
                  <a:p>
                    <a:fld id="{FE9403FD-6CC1-43AC-9707-3F0E0586D105}" type="CELLRANGE">
                      <a:rPr lang="en-US"/>
                      <a:pPr/>
                      <a:t>[CELLRANGE]</a:t>
                    </a:fld>
                    <a:endParaRPr lang="en-US" baseline="0"/>
                  </a:p>
                  <a:p>
                    <a:fld id="{09421DAC-D617-41CA-9433-A5C10DF985C7}"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74B0-4C9D-8465-74B943F63E49}"/>
                </c:ext>
              </c:extLst>
            </c:dLbl>
            <c:dLbl>
              <c:idx val="1"/>
              <c:tx>
                <c:rich>
                  <a:bodyPr/>
                  <a:lstStyle/>
                  <a:p>
                    <a:fld id="{BCE57B93-401F-4643-8981-05DB71B3E24E}" type="CELLRANGE">
                      <a:rPr lang="en-US"/>
                      <a:pPr/>
                      <a:t>[CELLRANGE]</a:t>
                    </a:fld>
                    <a:endParaRPr lang="en-US" baseline="0"/>
                  </a:p>
                  <a:p>
                    <a:fld id="{4CC85E23-541B-425A-A366-E4FDC4A210F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4B0-4C9D-8465-74B943F63E49}"/>
                </c:ext>
              </c:extLst>
            </c:dLbl>
            <c:dLbl>
              <c:idx val="2"/>
              <c:tx>
                <c:rich>
                  <a:bodyPr/>
                  <a:lstStyle/>
                  <a:p>
                    <a:fld id="{51DD3995-7325-4BB3-9C6E-F03AEB6C0806}" type="CELLRANGE">
                      <a:rPr lang="en-US"/>
                      <a:pPr/>
                      <a:t>[CELLRANGE]</a:t>
                    </a:fld>
                    <a:endParaRPr lang="en-US" baseline="0"/>
                  </a:p>
                  <a:p>
                    <a:fld id="{C2D9E887-7D29-4269-8E8A-D02460D95833}"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74B0-4C9D-8465-74B943F63E49}"/>
                </c:ext>
              </c:extLst>
            </c:dLbl>
            <c:dLbl>
              <c:idx val="3"/>
              <c:tx>
                <c:rich>
                  <a:bodyPr/>
                  <a:lstStyle/>
                  <a:p>
                    <a:fld id="{7F0C58D0-A709-43F2-9A61-63A7253D243F}" type="CELLRANGE">
                      <a:rPr lang="en-US"/>
                      <a:pPr/>
                      <a:t>[CELLRANGE]</a:t>
                    </a:fld>
                    <a:endParaRPr lang="en-US" baseline="0"/>
                  </a:p>
                  <a:p>
                    <a:fld id="{C5D77991-A45D-4EF2-BB7F-E91115B28351}"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4B0-4C9D-8465-74B943F63E49}"/>
                </c:ext>
              </c:extLst>
            </c:dLbl>
            <c:dLbl>
              <c:idx val="4"/>
              <c:tx>
                <c:rich>
                  <a:bodyPr/>
                  <a:lstStyle/>
                  <a:p>
                    <a:fld id="{B3EA4793-BC77-4FDB-A583-FADA581A060E}" type="CELLRANGE">
                      <a:rPr lang="en-US"/>
                      <a:pPr/>
                      <a:t>[CELLRANGE]</a:t>
                    </a:fld>
                    <a:endParaRPr lang="en-US" baseline="0"/>
                  </a:p>
                  <a:p>
                    <a:fld id="{6C895166-8098-404E-B843-E79CD00D0163}"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74B0-4C9D-8465-74B943F63E49}"/>
                </c:ext>
              </c:extLst>
            </c:dLbl>
            <c:dLbl>
              <c:idx val="5"/>
              <c:tx>
                <c:rich>
                  <a:bodyPr/>
                  <a:lstStyle/>
                  <a:p>
                    <a:fld id="{7C31DBC9-50ED-458D-B223-791DEAF8B617}" type="CELLRANGE">
                      <a:rPr lang="en-US"/>
                      <a:pPr/>
                      <a:t>[CELLRANGE]</a:t>
                    </a:fld>
                    <a:endParaRPr lang="en-US" baseline="0"/>
                  </a:p>
                  <a:p>
                    <a:fld id="{68C66BE2-04BC-4332-9A60-27A93C3F2D03}"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74B0-4C9D-8465-74B943F63E49}"/>
                </c:ext>
              </c:extLst>
            </c:dLbl>
            <c:dLbl>
              <c:idx val="6"/>
              <c:tx>
                <c:rich>
                  <a:bodyPr/>
                  <a:lstStyle/>
                  <a:p>
                    <a:fld id="{7F890F11-88FF-4A9C-8C53-F95E0E8361F9}" type="CELLRANGE">
                      <a:rPr lang="en-US"/>
                      <a:pPr/>
                      <a:t>[CELLRANGE]</a:t>
                    </a:fld>
                    <a:endParaRPr lang="en-US" baseline="0"/>
                  </a:p>
                  <a:p>
                    <a:fld id="{3FE17953-FF1C-4966-B9D1-BB1BB709463C}"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74B0-4C9D-8465-74B943F63E49}"/>
                </c:ext>
              </c:extLst>
            </c:dLbl>
            <c:dLbl>
              <c:idx val="7"/>
              <c:tx>
                <c:rich>
                  <a:bodyPr/>
                  <a:lstStyle/>
                  <a:p>
                    <a:fld id="{8DA7D1C2-8F38-423F-9366-9DB371B89E88}" type="CELLRANGE">
                      <a:rPr lang="en-US"/>
                      <a:pPr/>
                      <a:t>[CELLRANGE]</a:t>
                    </a:fld>
                    <a:endParaRPr lang="en-US" baseline="0"/>
                  </a:p>
                  <a:p>
                    <a:fld id="{734DCC21-EAFF-4C62-934A-BEC158E03E23}"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74B0-4C9D-8465-74B943F63E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'Year-over-Year'!$P$32:$W$33</c:f>
              <c:multiLvlStrCache>
                <c:ptCount val="8"/>
                <c:lvl>
                  <c:pt idx="0">
                    <c:v>PY2016</c:v>
                  </c:pt>
                  <c:pt idx="1">
                    <c:v>PY2017</c:v>
                  </c:pt>
                  <c:pt idx="2">
                    <c:v>PY2018</c:v>
                  </c:pt>
                  <c:pt idx="3">
                    <c:v>PY2019</c:v>
                  </c:pt>
                  <c:pt idx="4">
                    <c:v>PY2016</c:v>
                  </c:pt>
                  <c:pt idx="5">
                    <c:v>PY2017</c:v>
                  </c:pt>
                  <c:pt idx="6">
                    <c:v>PY2018</c:v>
                  </c:pt>
                  <c:pt idx="7">
                    <c:v>PY2019</c:v>
                  </c:pt>
                </c:lvl>
                <c:lvl>
                  <c:pt idx="0">
                    <c:v>Gross</c:v>
                  </c:pt>
                  <c:pt idx="4">
                    <c:v>Net</c:v>
                  </c:pt>
                </c:lvl>
              </c:multiLvlStrCache>
            </c:multiLvlStrRef>
          </c:cat>
          <c:val>
            <c:numRef>
              <c:f>'Year-over-Year'!$P$37:$W$37</c:f>
              <c:numCache>
                <c:formatCode>#,##0</c:formatCode>
                <c:ptCount val="8"/>
                <c:pt idx="0">
                  <c:v>14423.813666666669</c:v>
                </c:pt>
                <c:pt idx="1">
                  <c:v>35594.403711351872</c:v>
                </c:pt>
                <c:pt idx="2">
                  <c:v>36291.25</c:v>
                </c:pt>
                <c:pt idx="3">
                  <c:v>36901.599999999999</c:v>
                </c:pt>
                <c:pt idx="4">
                  <c:v>14423.813666666669</c:v>
                </c:pt>
                <c:pt idx="5">
                  <c:v>35594.403711351872</c:v>
                </c:pt>
                <c:pt idx="6">
                  <c:v>36291.25</c:v>
                </c:pt>
                <c:pt idx="7">
                  <c:v>36901.599999999999</c:v>
                </c:pt>
              </c:numCache>
            </c:numRef>
          </c:val>
          <c:extLst>
            <c:ext xmlns:c15="http://schemas.microsoft.com/office/drawing/2012/chart" uri="{02D57815-91ED-43cb-92C2-25804820EDAC}">
              <c15:datalabelsRange>
                <c15:f>'Year-over-Year'!$X$37:$AE$37</c15:f>
                <c15:dlblRangeCache>
                  <c:ptCount val="8"/>
                  <c:pt idx="0">
                    <c:v>56%</c:v>
                  </c:pt>
                  <c:pt idx="1">
                    <c:v>63%</c:v>
                  </c:pt>
                  <c:pt idx="2">
                    <c:v>68%</c:v>
                  </c:pt>
                  <c:pt idx="3">
                    <c:v>69%</c:v>
                  </c:pt>
                  <c:pt idx="4">
                    <c:v>58%</c:v>
                  </c:pt>
                  <c:pt idx="5">
                    <c:v>66%</c:v>
                  </c:pt>
                  <c:pt idx="6">
                    <c:v>71%</c:v>
                  </c:pt>
                  <c:pt idx="7">
                    <c:v>72%</c:v>
                  </c:pt>
                </c15:dlblRangeCache>
              </c15:datalabelsRange>
            </c:ext>
            <c:ext xmlns:c16="http://schemas.microsoft.com/office/drawing/2014/chart" uri="{C3380CC4-5D6E-409C-BE32-E72D297353CC}">
              <c16:uniqueId val="{00000003-74B0-4C9D-8465-74B943F63E49}"/>
            </c:ext>
          </c:extLst>
        </c:ser>
        <c:dLbls>
          <c:showLegendKey val="0"/>
          <c:showVal val="0"/>
          <c:showCatName val="0"/>
          <c:showSerName val="0"/>
          <c:showPercent val="0"/>
          <c:showBubbleSize val="0"/>
        </c:dLbls>
        <c:gapWidth val="150"/>
        <c:overlap val="100"/>
        <c:axId val="2128864239"/>
        <c:axId val="377643199"/>
      </c:barChart>
      <c:catAx>
        <c:axId val="2128864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7643199"/>
        <c:crosses val="autoZero"/>
        <c:auto val="1"/>
        <c:lblAlgn val="ctr"/>
        <c:lblOffset val="100"/>
        <c:noMultiLvlLbl val="0"/>
      </c:catAx>
      <c:valAx>
        <c:axId val="3776431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8864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Lit>
              <c:ptCount val="6"/>
              <c:pt idx="0">
                <c:v>Lighting</c:v>
              </c:pt>
              <c:pt idx="1">
                <c:v>Aerators</c:v>
              </c:pt>
              <c:pt idx="2">
                <c:v>Power Strips </c:v>
              </c:pt>
              <c:pt idx="3">
                <c:v>Insulation</c:v>
              </c:pt>
              <c:pt idx="4">
                <c:v>Low Flow Shower Head</c:v>
              </c:pt>
              <c:pt idx="5">
                <c:v>Custom</c:v>
              </c:pt>
            </c:strLit>
          </c:cat>
          <c:val>
            <c:numLit>
              <c:formatCode>General</c:formatCode>
              <c:ptCount val="6"/>
              <c:pt idx="0">
                <c:v>74137</c:v>
              </c:pt>
              <c:pt idx="1">
                <c:v>1042</c:v>
              </c:pt>
              <c:pt idx="2">
                <c:v>48</c:v>
              </c:pt>
              <c:pt idx="3">
                <c:v>0</c:v>
              </c:pt>
              <c:pt idx="4">
                <c:v>441</c:v>
              </c:pt>
              <c:pt idx="5">
                <c:v>3532</c:v>
              </c:pt>
            </c:numLit>
          </c:val>
          <c:extLst>
            <c:ext xmlns:c16="http://schemas.microsoft.com/office/drawing/2014/chart" uri="{C3380CC4-5D6E-409C-BE32-E72D297353CC}">
              <c16:uniqueId val="{00000000-FD78-48EF-8CB0-46D25ED0C5CA}"/>
            </c:ext>
          </c:extLst>
        </c:ser>
        <c:dLbls>
          <c:showLegendKey val="0"/>
          <c:showVal val="0"/>
          <c:showCatName val="0"/>
          <c:showSerName val="0"/>
          <c:showPercent val="0"/>
          <c:showBubbleSize val="0"/>
        </c:dLbls>
        <c:gapWidth val="219"/>
        <c:overlap val="-27"/>
        <c:axId val="621348416"/>
        <c:axId val="721042088"/>
      </c:barChart>
      <c:catAx>
        <c:axId val="621348416"/>
        <c:scaling>
          <c:orientation val="minMax"/>
        </c:scaling>
        <c:delete val="0"/>
        <c:axPos val="b"/>
        <c:numFmt formatCode="General" sourceLinked="1"/>
        <c:majorTickMark val="none"/>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1042088"/>
        <c:crosses val="autoZero"/>
        <c:auto val="1"/>
        <c:lblAlgn val="ctr"/>
        <c:lblOffset val="100"/>
        <c:noMultiLvlLbl val="0"/>
      </c:catAx>
      <c:valAx>
        <c:axId val="721042088"/>
        <c:scaling>
          <c:orientation val="minMax"/>
        </c:scaling>
        <c:delete val="0"/>
        <c:axPos val="l"/>
        <c:majorGridlines>
          <c:spPr>
            <a:ln w="12700" cap="flat" cmpd="sng" algn="ctr">
              <a:solidFill>
                <a:srgbClr val="969696"/>
              </a:solidFill>
              <a:round/>
            </a:ln>
            <a:effectLst/>
          </c:spPr>
        </c:majorGridlines>
        <c:numFmt formatCode="_(* #,##0.00_);_(* \(#,##0.00\);_(* &quot;-&quot;??_);_(@_)" sourceLinked="0"/>
        <c:majorTickMark val="none"/>
        <c:minorTickMark val="none"/>
        <c:tickLblPos val="nextTo"/>
        <c:spPr>
          <a:noFill/>
          <a:ln w="3175">
            <a:solidFill>
              <a:srgbClr val="969696"/>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21348416"/>
        <c:crosses val="autoZero"/>
        <c:crossBetween val="between"/>
      </c:valAx>
      <c:spPr>
        <a:noFill/>
        <a:ln w="3175">
          <a:solidFill>
            <a:srgbClr val="7F7F7F"/>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600347066226330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Rebate'!$B$11,'Home Lighting Rebate'!$C$11,'Home Lighting Rebate'!$F$11,'Home Lighting Rebate'!$E$11)</c:f>
              <c:strCache>
                <c:ptCount val="4"/>
                <c:pt idx="0">
                  <c:v>Reported Savings</c:v>
                </c:pt>
                <c:pt idx="1">
                  <c:v>Verified Savings</c:v>
                </c:pt>
                <c:pt idx="2">
                  <c:v>Verified Savings</c:v>
                </c:pt>
                <c:pt idx="3">
                  <c:v>MEEIA 4-Year Target</c:v>
                </c:pt>
              </c:strCache>
            </c:strRef>
          </c:cat>
          <c:val>
            <c:numRef>
              <c:f>('Home Lighting Rebate'!$B$12,'Home Lighting Rebate'!$C$12,'Home Lighting Rebate'!$F$12,'Home Lighting Rebate'!$E$12)</c:f>
              <c:numCache>
                <c:formatCode>#,##0</c:formatCode>
                <c:ptCount val="4"/>
                <c:pt idx="0">
                  <c:v>20876640.640000001</c:v>
                </c:pt>
                <c:pt idx="1">
                  <c:v>25384697.816529199</c:v>
                </c:pt>
                <c:pt idx="2">
                  <c:v>20556619.5711946</c:v>
                </c:pt>
                <c:pt idx="3">
                  <c:v>31610181</c:v>
                </c:pt>
              </c:numCache>
            </c:numRef>
          </c:val>
          <c:extLst>
            <c:ext xmlns:c16="http://schemas.microsoft.com/office/drawing/2014/chart" uri="{C3380CC4-5D6E-409C-BE32-E72D297353CC}">
              <c16:uniqueId val="{00000000-7689-4850-B8B3-8D1B7D9C822A}"/>
            </c:ext>
          </c:extLst>
        </c:ser>
        <c:dLbls>
          <c:showLegendKey val="0"/>
          <c:showVal val="0"/>
          <c:showCatName val="0"/>
          <c:showSerName val="0"/>
          <c:showPercent val="0"/>
          <c:showBubbleSize val="0"/>
        </c:dLbls>
        <c:gapWidth val="219"/>
        <c:overlap val="-27"/>
        <c:axId val="732733544"/>
        <c:axId val="732735504"/>
      </c:barChart>
      <c:catAx>
        <c:axId val="732733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5504"/>
        <c:crosses val="autoZero"/>
        <c:auto val="1"/>
        <c:lblAlgn val="ctr"/>
        <c:lblOffset val="100"/>
        <c:noMultiLvlLbl val="0"/>
      </c:catAx>
      <c:valAx>
        <c:axId val="732735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3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52167809007125"/>
          <c:y val="5.3470136803470139E-2"/>
          <c:w val="0.79188740435921223"/>
          <c:h val="0.649556824566258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Rebate'!$B$11,'Home Lighting Rebate'!$C$11,'Home Lighting Rebate'!$F$11,'Home Lighting Rebate'!$E$11)</c:f>
              <c:strCache>
                <c:ptCount val="4"/>
                <c:pt idx="0">
                  <c:v>Reported Savings</c:v>
                </c:pt>
                <c:pt idx="1">
                  <c:v>Verified Savings</c:v>
                </c:pt>
                <c:pt idx="2">
                  <c:v>Verified Savings</c:v>
                </c:pt>
                <c:pt idx="3">
                  <c:v>MEEIA 4-Year Target</c:v>
                </c:pt>
              </c:strCache>
            </c:strRef>
          </c:cat>
          <c:val>
            <c:numRef>
              <c:f>('Home Lighting Rebate'!$B$13,'Home Lighting Rebate'!$C$13,'Home Lighting Rebate'!$F$13,'Home Lighting Rebate'!$E$13)</c:f>
              <c:numCache>
                <c:formatCode>#,##0</c:formatCode>
                <c:ptCount val="4"/>
                <c:pt idx="0">
                  <c:v>2003.3</c:v>
                </c:pt>
                <c:pt idx="1">
                  <c:v>3478.97370583983</c:v>
                </c:pt>
                <c:pt idx="2">
                  <c:v>2803.3248108268645</c:v>
                </c:pt>
                <c:pt idx="3">
                  <c:v>3197</c:v>
                </c:pt>
              </c:numCache>
            </c:numRef>
          </c:val>
          <c:extLst>
            <c:ext xmlns:c16="http://schemas.microsoft.com/office/drawing/2014/chart" uri="{C3380CC4-5D6E-409C-BE32-E72D297353CC}">
              <c16:uniqueId val="{00000000-16E9-4C2F-ABD3-25AED00096D1}"/>
            </c:ext>
          </c:extLst>
        </c:ser>
        <c:dLbls>
          <c:dLblPos val="outEnd"/>
          <c:showLegendKey val="0"/>
          <c:showVal val="1"/>
          <c:showCatName val="0"/>
          <c:showSerName val="0"/>
          <c:showPercent val="0"/>
          <c:showBubbleSize val="0"/>
        </c:dLbls>
        <c:gapWidth val="219"/>
        <c:overlap val="-27"/>
        <c:axId val="732730408"/>
        <c:axId val="732730800"/>
      </c:barChart>
      <c:catAx>
        <c:axId val="732730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0800"/>
        <c:crosses val="autoZero"/>
        <c:auto val="1"/>
        <c:lblAlgn val="ctr"/>
        <c:lblOffset val="100"/>
        <c:noMultiLvlLbl val="0"/>
      </c:catAx>
      <c:valAx>
        <c:axId val="732730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6.9793411501954212E-3"/>
              <c:y val="0.3452826185765818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30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46930189002755"/>
          <c:y val="4.8819817192520605E-2"/>
          <c:w val="0.7269397805592559"/>
          <c:h val="0.667736305859665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4-Year Target</c:v>
                </c:pt>
              </c:strCache>
            </c:strRef>
          </c:cat>
          <c:val>
            <c:numRef>
              <c:f>(HER!$B$12,HER!$C$12,HER!$F$12,HER!$E$12)</c:f>
              <c:numCache>
                <c:formatCode>#,##0</c:formatCode>
                <c:ptCount val="4"/>
                <c:pt idx="0">
                  <c:v>12813477</c:v>
                </c:pt>
                <c:pt idx="1">
                  <c:v>11787812</c:v>
                </c:pt>
                <c:pt idx="2">
                  <c:v>11787812</c:v>
                </c:pt>
                <c:pt idx="3">
                  <c:v>21070772</c:v>
                </c:pt>
              </c:numCache>
            </c:numRef>
          </c:val>
          <c:extLst>
            <c:ext xmlns:c16="http://schemas.microsoft.com/office/drawing/2014/chart" uri="{C3380CC4-5D6E-409C-BE32-E72D297353CC}">
              <c16:uniqueId val="{00000000-5112-4648-A69A-301266E12DE2}"/>
            </c:ext>
          </c:extLst>
        </c:ser>
        <c:dLbls>
          <c:dLblPos val="outEnd"/>
          <c:showLegendKey val="0"/>
          <c:showVal val="1"/>
          <c:showCatName val="0"/>
          <c:showSerName val="0"/>
          <c:showPercent val="0"/>
          <c:showBubbleSize val="0"/>
        </c:dLbls>
        <c:gapWidth val="219"/>
        <c:overlap val="-27"/>
        <c:axId val="732712376"/>
        <c:axId val="732714336"/>
      </c:barChart>
      <c:catAx>
        <c:axId val="732712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4336"/>
        <c:crosses val="autoZero"/>
        <c:auto val="1"/>
        <c:lblAlgn val="ctr"/>
        <c:lblOffset val="100"/>
        <c:noMultiLvlLbl val="0"/>
      </c:catAx>
      <c:valAx>
        <c:axId val="732714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23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59400677930334"/>
          <c:y val="4.8819817192520605E-2"/>
          <c:w val="0.79681507566998011"/>
          <c:h val="0.6719071433638363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4-Year Target</c:v>
                </c:pt>
              </c:strCache>
            </c:strRef>
          </c:cat>
          <c:val>
            <c:numRef>
              <c:f>(HER!$B$13,HER!$C$13,HER!$F$13,HER!$E$13)</c:f>
              <c:numCache>
                <c:formatCode>#,##0</c:formatCode>
                <c:ptCount val="4"/>
                <c:pt idx="0">
                  <c:v>3410</c:v>
                </c:pt>
                <c:pt idx="1">
                  <c:v>3291</c:v>
                </c:pt>
                <c:pt idx="2">
                  <c:v>3291</c:v>
                </c:pt>
                <c:pt idx="3">
                  <c:v>4215</c:v>
                </c:pt>
              </c:numCache>
            </c:numRef>
          </c:val>
          <c:extLst>
            <c:ext xmlns:c16="http://schemas.microsoft.com/office/drawing/2014/chart" uri="{C3380CC4-5D6E-409C-BE32-E72D297353CC}">
              <c16:uniqueId val="{00000000-AD3A-4FFA-8A14-D76B5BEF6702}"/>
            </c:ext>
          </c:extLst>
        </c:ser>
        <c:dLbls>
          <c:dLblPos val="outEnd"/>
          <c:showLegendKey val="0"/>
          <c:showVal val="1"/>
          <c:showCatName val="0"/>
          <c:showSerName val="0"/>
          <c:showPercent val="0"/>
          <c:showBubbleSize val="0"/>
        </c:dLbls>
        <c:gapWidth val="219"/>
        <c:overlap val="-27"/>
        <c:axId val="732715904"/>
        <c:axId val="732711200"/>
      </c:barChart>
      <c:catAx>
        <c:axId val="73271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1200"/>
        <c:crosses val="autoZero"/>
        <c:auto val="1"/>
        <c:lblAlgn val="ctr"/>
        <c:lblOffset val="100"/>
        <c:noMultiLvlLbl val="0"/>
      </c:catAx>
      <c:valAx>
        <c:axId val="732711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59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1757914682777"/>
          <c:y val="5.3470136803470139E-2"/>
          <c:w val="0.70989150330245565"/>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Programmable Thermostat'!$B$11,'Res Programmable Thermostat'!$C$11,'Res Programmable Thermostat'!$F$11,'Res Programmable Thermostat'!$E$11)</c:f>
              <c:strCache>
                <c:ptCount val="4"/>
                <c:pt idx="0">
                  <c:v>Reported Savings</c:v>
                </c:pt>
                <c:pt idx="1">
                  <c:v>Verified Savings</c:v>
                </c:pt>
                <c:pt idx="2">
                  <c:v>Verified Savings</c:v>
                </c:pt>
                <c:pt idx="3">
                  <c:v>MEEIA 4-Year Target</c:v>
                </c:pt>
              </c:strCache>
            </c:strRef>
          </c:cat>
          <c:val>
            <c:numRef>
              <c:f>('Res Programmable Thermostat'!$B$12,'Res Programmable Thermostat'!$C$12,'Res Programmable Thermostat'!$F$12,'Res Programmable Thermostat'!$E$12)</c:f>
              <c:numCache>
                <c:formatCode>#,##0</c:formatCode>
                <c:ptCount val="4"/>
                <c:pt idx="0">
                  <c:v>665269</c:v>
                </c:pt>
                <c:pt idx="1">
                  <c:v>732352</c:v>
                </c:pt>
                <c:pt idx="2">
                  <c:v>732352</c:v>
                </c:pt>
                <c:pt idx="3">
                  <c:v>7680172.5000000019</c:v>
                </c:pt>
              </c:numCache>
            </c:numRef>
          </c:val>
          <c:extLst>
            <c:ext xmlns:c16="http://schemas.microsoft.com/office/drawing/2014/chart" uri="{C3380CC4-5D6E-409C-BE32-E72D297353CC}">
              <c16:uniqueId val="{00000000-811C-434B-AE57-B11272273C2F}"/>
            </c:ext>
          </c:extLst>
        </c:ser>
        <c:dLbls>
          <c:dLblPos val="outEnd"/>
          <c:showLegendKey val="0"/>
          <c:showVal val="1"/>
          <c:showCatName val="0"/>
          <c:showSerName val="0"/>
          <c:showPercent val="0"/>
          <c:showBubbleSize val="0"/>
        </c:dLbls>
        <c:gapWidth val="219"/>
        <c:overlap val="-27"/>
        <c:axId val="732711984"/>
        <c:axId val="732715120"/>
      </c:barChart>
      <c:catAx>
        <c:axId val="73271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5120"/>
        <c:crosses val="autoZero"/>
        <c:auto val="1"/>
        <c:lblAlgn val="ctr"/>
        <c:lblOffset val="100"/>
        <c:noMultiLvlLbl val="0"/>
      </c:catAx>
      <c:valAx>
        <c:axId val="732715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19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Wednesday, July 12th N= 368</c:v>
          </c:tx>
          <c:spPr>
            <a:solidFill>
              <a:schemeClr val="accent1"/>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0.64945652173913049</c:v>
              </c:pt>
              <c:pt idx="1">
                <c:v>0.25543478260869568</c:v>
              </c:pt>
              <c:pt idx="2">
                <c:v>0.16304347826086957</c:v>
              </c:pt>
              <c:pt idx="3">
                <c:v>0.11684782608695653</c:v>
              </c:pt>
              <c:pt idx="4">
                <c:v>0.18206521739130432</c:v>
              </c:pt>
              <c:pt idx="5">
                <c:v>6.7934782608695649E-2</c:v>
              </c:pt>
              <c:pt idx="6">
                <c:v>5.434782608695652E-3</c:v>
              </c:pt>
            </c:numLit>
          </c:val>
          <c:extLst>
            <c:ext xmlns:c16="http://schemas.microsoft.com/office/drawing/2014/chart" uri="{C3380CC4-5D6E-409C-BE32-E72D297353CC}">
              <c16:uniqueId val="{00000000-CBB2-47B0-B178-C6F502DD4806}"/>
            </c:ext>
          </c:extLst>
        </c:ser>
        <c:ser>
          <c:idx val="1"/>
          <c:order val="1"/>
          <c:tx>
            <c:v>Thursday, July 20th N = 120</c:v>
          </c:tx>
          <c:spPr>
            <a:solidFill>
              <a:schemeClr val="accent2"/>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0.52500000000000002</c:v>
              </c:pt>
              <c:pt idx="1">
                <c:v>0.21666666666666667</c:v>
              </c:pt>
              <c:pt idx="2">
                <c:v>0.2</c:v>
              </c:pt>
              <c:pt idx="3">
                <c:v>0.15</c:v>
              </c:pt>
              <c:pt idx="4">
                <c:v>0.10833333333333334</c:v>
              </c:pt>
              <c:pt idx="5">
                <c:v>4.1666666666666671E-2</c:v>
              </c:pt>
              <c:pt idx="6">
                <c:v>8.3333333333333332E-3</c:v>
              </c:pt>
            </c:numLit>
          </c:val>
          <c:extLst>
            <c:ext xmlns:c16="http://schemas.microsoft.com/office/drawing/2014/chart" uri="{C3380CC4-5D6E-409C-BE32-E72D297353CC}">
              <c16:uniqueId val="{00000001-CBB2-47B0-B178-C6F502DD4806}"/>
            </c:ext>
          </c:extLst>
        </c:ser>
        <c:ser>
          <c:idx val="2"/>
          <c:order val="2"/>
          <c:tx>
            <c:v>Friday, July 21st N = 140</c:v>
          </c:tx>
          <c:spPr>
            <a:solidFill>
              <a:schemeClr val="accent3"/>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0.6785714285714286</c:v>
              </c:pt>
              <c:pt idx="1">
                <c:v>0.17142857142857143</c:v>
              </c:pt>
              <c:pt idx="2">
                <c:v>0.17857142857142858</c:v>
              </c:pt>
              <c:pt idx="3">
                <c:v>0.1357142857142857</c:v>
              </c:pt>
              <c:pt idx="4">
                <c:v>0.12142857142857143</c:v>
              </c:pt>
              <c:pt idx="5">
                <c:v>1.4285714285714285E-2</c:v>
              </c:pt>
              <c:pt idx="6">
                <c:v>1.4285714285714285E-2</c:v>
              </c:pt>
            </c:numLit>
          </c:val>
          <c:extLst>
            <c:ext xmlns:c16="http://schemas.microsoft.com/office/drawing/2014/chart" uri="{C3380CC4-5D6E-409C-BE32-E72D297353CC}">
              <c16:uniqueId val="{00000002-CBB2-47B0-B178-C6F502DD4806}"/>
            </c:ext>
          </c:extLst>
        </c:ser>
        <c:dLbls>
          <c:showLegendKey val="0"/>
          <c:showVal val="0"/>
          <c:showCatName val="0"/>
          <c:showSerName val="0"/>
          <c:showPercent val="0"/>
          <c:showBubbleSize val="0"/>
        </c:dLbls>
        <c:gapWidth val="219"/>
        <c:overlap val="-27"/>
        <c:axId val="562048688"/>
        <c:axId val="639825264"/>
      </c:barChart>
      <c:catAx>
        <c:axId val="56204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825264"/>
        <c:crosses val="autoZero"/>
        <c:auto val="1"/>
        <c:lblAlgn val="ctr"/>
        <c:lblOffset val="100"/>
        <c:noMultiLvlLbl val="0"/>
      </c:catAx>
      <c:valAx>
        <c:axId val="639825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2048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At any point before or during the hours of the event, did you or a member of your household adjust your thermostat?</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Wednesday, July 12th, n = 390</c:v>
          </c:tx>
          <c:spPr>
            <a:solidFill>
              <a:schemeClr val="accent1"/>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8.9743589743589744E-2</c:v>
              </c:pt>
              <c:pt idx="1">
                <c:v>0.15641025641025641</c:v>
              </c:pt>
              <c:pt idx="2">
                <c:v>0.6333333333333333</c:v>
              </c:pt>
              <c:pt idx="3">
                <c:v>0.12051282051282051</c:v>
              </c:pt>
            </c:numLit>
          </c:val>
          <c:extLst>
            <c:ext xmlns:c16="http://schemas.microsoft.com/office/drawing/2014/chart" uri="{C3380CC4-5D6E-409C-BE32-E72D297353CC}">
              <c16:uniqueId val="{00000000-7CE0-43C9-B0FE-A9F2A9E0A38D}"/>
            </c:ext>
          </c:extLst>
        </c:ser>
        <c:ser>
          <c:idx val="1"/>
          <c:order val="1"/>
          <c:tx>
            <c:v>Thursday, July 20th, n = 115</c:v>
          </c:tx>
          <c:spPr>
            <a:solidFill>
              <a:schemeClr val="accent2"/>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0.10434782608695652</c:v>
              </c:pt>
              <c:pt idx="1">
                <c:v>0.10434782608695652</c:v>
              </c:pt>
              <c:pt idx="2">
                <c:v>0.70434782608695656</c:v>
              </c:pt>
              <c:pt idx="3">
                <c:v>8.6956521739130432E-2</c:v>
              </c:pt>
            </c:numLit>
          </c:val>
          <c:extLst>
            <c:ext xmlns:c16="http://schemas.microsoft.com/office/drawing/2014/chart" uri="{C3380CC4-5D6E-409C-BE32-E72D297353CC}">
              <c16:uniqueId val="{00000001-7CE0-43C9-B0FE-A9F2A9E0A38D}"/>
            </c:ext>
          </c:extLst>
        </c:ser>
        <c:ser>
          <c:idx val="2"/>
          <c:order val="2"/>
          <c:tx>
            <c:v>Friday, July 21st, n = 161</c:v>
          </c:tx>
          <c:spPr>
            <a:solidFill>
              <a:schemeClr val="accent3"/>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0.13043478260869565</c:v>
              </c:pt>
              <c:pt idx="1">
                <c:v>0.20496894409937888</c:v>
              </c:pt>
              <c:pt idx="2">
                <c:v>0.55900621118012417</c:v>
              </c:pt>
              <c:pt idx="3">
                <c:v>0.10559006211180125</c:v>
              </c:pt>
            </c:numLit>
          </c:val>
          <c:extLst>
            <c:ext xmlns:c16="http://schemas.microsoft.com/office/drawing/2014/chart" uri="{C3380CC4-5D6E-409C-BE32-E72D297353CC}">
              <c16:uniqueId val="{00000002-7CE0-43C9-B0FE-A9F2A9E0A38D}"/>
            </c:ext>
          </c:extLst>
        </c:ser>
        <c:dLbls>
          <c:showLegendKey val="0"/>
          <c:showVal val="0"/>
          <c:showCatName val="0"/>
          <c:showSerName val="0"/>
          <c:showPercent val="0"/>
          <c:showBubbleSize val="0"/>
        </c:dLbls>
        <c:gapWidth val="219"/>
        <c:overlap val="-27"/>
        <c:axId val="332132063"/>
        <c:axId val="1029020095"/>
      </c:barChart>
      <c:catAx>
        <c:axId val="332132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029020095"/>
        <c:crosses val="autoZero"/>
        <c:auto val="1"/>
        <c:lblAlgn val="ctr"/>
        <c:lblOffset val="100"/>
        <c:noMultiLvlLbl val="0"/>
      </c:catAx>
      <c:valAx>
        <c:axId val="10290200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32132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'Res Programmable Thermostat'!$B$84</c:f>
              <c:strCache>
                <c:ptCount val="1"/>
                <c:pt idx="0">
                  <c:v>Very satisfied (5)</c:v>
                </c:pt>
              </c:strCache>
            </c:strRef>
          </c:tx>
          <c:spPr>
            <a:solidFill>
              <a:schemeClr val="accent1"/>
            </a:solidFill>
            <a:ln>
              <a:noFill/>
            </a:ln>
            <a:effectLst/>
          </c:spPr>
          <c:invertIfNegative val="0"/>
          <c:cat>
            <c:strRef>
              <c:f>'Res Programmable Thermostat'!$A$85:$A$95</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Thermostat'!$B$85:$B$95</c:f>
              <c:numCache>
                <c:formatCode>0%</c:formatCode>
                <c:ptCount val="11"/>
                <c:pt idx="0">
                  <c:v>0.35616438356164382</c:v>
                </c:pt>
                <c:pt idx="1">
                  <c:v>0.27397260273972601</c:v>
                </c:pt>
                <c:pt idx="2">
                  <c:v>0.46524064171122992</c:v>
                </c:pt>
                <c:pt idx="3">
                  <c:v>0.37967914438502676</c:v>
                </c:pt>
                <c:pt idx="4">
                  <c:v>0.40106951871657759</c:v>
                </c:pt>
                <c:pt idx="5">
                  <c:v>0.41711229946524064</c:v>
                </c:pt>
                <c:pt idx="6">
                  <c:v>0.32978723404255317</c:v>
                </c:pt>
                <c:pt idx="7">
                  <c:v>0.72340425531914898</c:v>
                </c:pt>
                <c:pt idx="8">
                  <c:v>0.68085106382978722</c:v>
                </c:pt>
                <c:pt idx="9">
                  <c:v>0.92021276595744683</c:v>
                </c:pt>
                <c:pt idx="10">
                  <c:v>0.69680851063829796</c:v>
                </c:pt>
              </c:numCache>
            </c:numRef>
          </c:val>
          <c:extLst>
            <c:ext xmlns:c16="http://schemas.microsoft.com/office/drawing/2014/chart" uri="{C3380CC4-5D6E-409C-BE32-E72D297353CC}">
              <c16:uniqueId val="{00000000-C2F3-4849-B105-6609F582D43B}"/>
            </c:ext>
          </c:extLst>
        </c:ser>
        <c:ser>
          <c:idx val="1"/>
          <c:order val="1"/>
          <c:tx>
            <c:strRef>
              <c:f>'Res Programmable Thermostat'!$C$84</c:f>
              <c:strCache>
                <c:ptCount val="1"/>
                <c:pt idx="0">
                  <c:v>4</c:v>
                </c:pt>
              </c:strCache>
            </c:strRef>
          </c:tx>
          <c:spPr>
            <a:solidFill>
              <a:schemeClr val="accent2"/>
            </a:solidFill>
            <a:ln>
              <a:noFill/>
            </a:ln>
            <a:effectLst/>
          </c:spPr>
          <c:invertIfNegative val="0"/>
          <c:cat>
            <c:strRef>
              <c:f>'Res Programmable Thermostat'!$A$85:$A$95</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Thermostat'!$C$85:$C$95</c:f>
              <c:numCache>
                <c:formatCode>0%</c:formatCode>
                <c:ptCount val="11"/>
                <c:pt idx="0">
                  <c:v>0.27397260273972601</c:v>
                </c:pt>
                <c:pt idx="1">
                  <c:v>0.24657534246575341</c:v>
                </c:pt>
                <c:pt idx="2">
                  <c:v>0.28877005347593582</c:v>
                </c:pt>
                <c:pt idx="3">
                  <c:v>0.29411764705882354</c:v>
                </c:pt>
                <c:pt idx="4">
                  <c:v>0.28342245989304815</c:v>
                </c:pt>
                <c:pt idx="5">
                  <c:v>0.27272727272727271</c:v>
                </c:pt>
                <c:pt idx="6">
                  <c:v>0.47872340425531917</c:v>
                </c:pt>
                <c:pt idx="7">
                  <c:v>0.19680851063829788</c:v>
                </c:pt>
                <c:pt idx="8">
                  <c:v>0.18085106382978725</c:v>
                </c:pt>
                <c:pt idx="9">
                  <c:v>3.1914893617021274E-2</c:v>
                </c:pt>
                <c:pt idx="10">
                  <c:v>0.20744680851063829</c:v>
                </c:pt>
              </c:numCache>
            </c:numRef>
          </c:val>
          <c:extLst>
            <c:ext xmlns:c16="http://schemas.microsoft.com/office/drawing/2014/chart" uri="{C3380CC4-5D6E-409C-BE32-E72D297353CC}">
              <c16:uniqueId val="{00000001-C2F3-4849-B105-6609F582D43B}"/>
            </c:ext>
          </c:extLst>
        </c:ser>
        <c:ser>
          <c:idx val="2"/>
          <c:order val="2"/>
          <c:tx>
            <c:strRef>
              <c:f>'Res Programmable Thermostat'!$D$84</c:f>
              <c:strCache>
                <c:ptCount val="1"/>
                <c:pt idx="0">
                  <c:v>3</c:v>
                </c:pt>
              </c:strCache>
            </c:strRef>
          </c:tx>
          <c:spPr>
            <a:solidFill>
              <a:schemeClr val="accent3"/>
            </a:solidFill>
            <a:ln>
              <a:noFill/>
            </a:ln>
            <a:effectLst/>
          </c:spPr>
          <c:invertIfNegative val="0"/>
          <c:cat>
            <c:strRef>
              <c:f>'Res Programmable Thermostat'!$A$85:$A$95</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Thermostat'!$D$85:$D$95</c:f>
              <c:numCache>
                <c:formatCode>0%</c:formatCode>
                <c:ptCount val="11"/>
                <c:pt idx="0">
                  <c:v>0.21917808219178081</c:v>
                </c:pt>
                <c:pt idx="1">
                  <c:v>0.26027397260273971</c:v>
                </c:pt>
                <c:pt idx="2">
                  <c:v>0.13903743315508021</c:v>
                </c:pt>
                <c:pt idx="3">
                  <c:v>0.16577540106951871</c:v>
                </c:pt>
                <c:pt idx="4">
                  <c:v>0.18181818181818182</c:v>
                </c:pt>
                <c:pt idx="5">
                  <c:v>0.18716577540106949</c:v>
                </c:pt>
                <c:pt idx="6">
                  <c:v>0.13297872340425532</c:v>
                </c:pt>
                <c:pt idx="7">
                  <c:v>5.3191489361702128E-2</c:v>
                </c:pt>
                <c:pt idx="8">
                  <c:v>7.4468085106382975E-2</c:v>
                </c:pt>
                <c:pt idx="9">
                  <c:v>2.6595744680851064E-2</c:v>
                </c:pt>
                <c:pt idx="10">
                  <c:v>7.9787234042553196E-2</c:v>
                </c:pt>
              </c:numCache>
            </c:numRef>
          </c:val>
          <c:extLst>
            <c:ext xmlns:c16="http://schemas.microsoft.com/office/drawing/2014/chart" uri="{C3380CC4-5D6E-409C-BE32-E72D297353CC}">
              <c16:uniqueId val="{00000002-C2F3-4849-B105-6609F582D43B}"/>
            </c:ext>
          </c:extLst>
        </c:ser>
        <c:ser>
          <c:idx val="3"/>
          <c:order val="3"/>
          <c:tx>
            <c:strRef>
              <c:f>'Res Programmable Thermostat'!$E$84</c:f>
              <c:strCache>
                <c:ptCount val="1"/>
                <c:pt idx="0">
                  <c:v>2</c:v>
                </c:pt>
              </c:strCache>
            </c:strRef>
          </c:tx>
          <c:spPr>
            <a:solidFill>
              <a:schemeClr val="accent4"/>
            </a:solidFill>
            <a:ln>
              <a:noFill/>
            </a:ln>
            <a:effectLst/>
          </c:spPr>
          <c:invertIfNegative val="0"/>
          <c:cat>
            <c:strRef>
              <c:f>'Res Programmable Thermostat'!$A$85:$A$95</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Thermostat'!$E$85:$E$95</c:f>
              <c:numCache>
                <c:formatCode>0%</c:formatCode>
                <c:ptCount val="11"/>
                <c:pt idx="0">
                  <c:v>6.8493150684931503E-2</c:v>
                </c:pt>
                <c:pt idx="1">
                  <c:v>9.5890410958904104E-2</c:v>
                </c:pt>
                <c:pt idx="2">
                  <c:v>4.2780748663101595E-2</c:v>
                </c:pt>
                <c:pt idx="3">
                  <c:v>5.3475935828877004E-2</c:v>
                </c:pt>
                <c:pt idx="4">
                  <c:v>3.2085561497326207E-2</c:v>
                </c:pt>
                <c:pt idx="5">
                  <c:v>4.8128342245989303E-2</c:v>
                </c:pt>
                <c:pt idx="6">
                  <c:v>4.2553191489361701E-2</c:v>
                </c:pt>
                <c:pt idx="7">
                  <c:v>5.3191489361702126E-3</c:v>
                </c:pt>
                <c:pt idx="8">
                  <c:v>3.1914893617021274E-2</c:v>
                </c:pt>
                <c:pt idx="9">
                  <c:v>0</c:v>
                </c:pt>
                <c:pt idx="10">
                  <c:v>5.3191489361702126E-3</c:v>
                </c:pt>
              </c:numCache>
            </c:numRef>
          </c:val>
          <c:extLst>
            <c:ext xmlns:c16="http://schemas.microsoft.com/office/drawing/2014/chart" uri="{C3380CC4-5D6E-409C-BE32-E72D297353CC}">
              <c16:uniqueId val="{00000003-C2F3-4849-B105-6609F582D43B}"/>
            </c:ext>
          </c:extLst>
        </c:ser>
        <c:ser>
          <c:idx val="4"/>
          <c:order val="4"/>
          <c:tx>
            <c:strRef>
              <c:f>'Res Programmable Thermostat'!$F$84</c:f>
              <c:strCache>
                <c:ptCount val="1"/>
                <c:pt idx="0">
                  <c:v>Very dissatisfied (1)</c:v>
                </c:pt>
              </c:strCache>
            </c:strRef>
          </c:tx>
          <c:spPr>
            <a:solidFill>
              <a:schemeClr val="accent5"/>
            </a:solidFill>
            <a:ln>
              <a:noFill/>
            </a:ln>
            <a:effectLst/>
          </c:spPr>
          <c:invertIfNegative val="0"/>
          <c:cat>
            <c:strRef>
              <c:f>'Res Programmable Thermostat'!$A$85:$A$95</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Thermostat'!$F$85:$F$95</c:f>
              <c:numCache>
                <c:formatCode>0%</c:formatCode>
                <c:ptCount val="11"/>
                <c:pt idx="0">
                  <c:v>2.7397260273972601E-2</c:v>
                </c:pt>
                <c:pt idx="1">
                  <c:v>4.1095890410958902E-2</c:v>
                </c:pt>
                <c:pt idx="2">
                  <c:v>1.6042780748663103E-2</c:v>
                </c:pt>
                <c:pt idx="3">
                  <c:v>1.6042780748663103E-2</c:v>
                </c:pt>
                <c:pt idx="4">
                  <c:v>1.6042780748663103E-2</c:v>
                </c:pt>
                <c:pt idx="5">
                  <c:v>2.6737967914438502E-2</c:v>
                </c:pt>
                <c:pt idx="6">
                  <c:v>1.0638297872340425E-2</c:v>
                </c:pt>
                <c:pt idx="7">
                  <c:v>2.1276595744680851E-2</c:v>
                </c:pt>
                <c:pt idx="8">
                  <c:v>2.1276595744680851E-2</c:v>
                </c:pt>
                <c:pt idx="9">
                  <c:v>1.5957446808510637E-2</c:v>
                </c:pt>
                <c:pt idx="10">
                  <c:v>1.0638297872340425E-2</c:v>
                </c:pt>
              </c:numCache>
            </c:numRef>
          </c:val>
          <c:extLst>
            <c:ext xmlns:c16="http://schemas.microsoft.com/office/drawing/2014/chart" uri="{C3380CC4-5D6E-409C-BE32-E72D297353CC}">
              <c16:uniqueId val="{00000004-C2F3-4849-B105-6609F582D43B}"/>
            </c:ext>
          </c:extLst>
        </c:ser>
        <c:ser>
          <c:idx val="5"/>
          <c:order val="5"/>
          <c:tx>
            <c:strRef>
              <c:f>'Res Programmable Thermostat'!$G$84</c:f>
              <c:strCache>
                <c:ptCount val="1"/>
                <c:pt idx="0">
                  <c:v>Don't know</c:v>
                </c:pt>
              </c:strCache>
            </c:strRef>
          </c:tx>
          <c:spPr>
            <a:solidFill>
              <a:schemeClr val="accent6"/>
            </a:solidFill>
            <a:ln>
              <a:noFill/>
            </a:ln>
            <a:effectLst/>
          </c:spPr>
          <c:invertIfNegative val="0"/>
          <c:cat>
            <c:strRef>
              <c:f>'Res Programmable Thermostat'!$A$85:$A$95</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'Res Programmable Thermostat'!$G$85:$G$95</c:f>
              <c:numCache>
                <c:formatCode>0%</c:formatCode>
                <c:ptCount val="11"/>
                <c:pt idx="0">
                  <c:v>5.4794520547945313E-2</c:v>
                </c:pt>
                <c:pt idx="1">
                  <c:v>8.2191780821917915E-2</c:v>
                </c:pt>
                <c:pt idx="2">
                  <c:v>4.8128342245989386E-2</c:v>
                </c:pt>
                <c:pt idx="3">
                  <c:v>9.0909090909090828E-2</c:v>
                </c:pt>
                <c:pt idx="4">
                  <c:v>8.5561497326203106E-2</c:v>
                </c:pt>
                <c:pt idx="5">
                  <c:v>4.8128342245989386E-2</c:v>
                </c:pt>
                <c:pt idx="6">
                  <c:v>5.3191489361702482E-3</c:v>
                </c:pt>
                <c:pt idx="7">
                  <c:v>0</c:v>
                </c:pt>
                <c:pt idx="8">
                  <c:v>1.0638297872340496E-2</c:v>
                </c:pt>
                <c:pt idx="9">
                  <c:v>5.3191489361701372E-3</c:v>
                </c:pt>
                <c:pt idx="10">
                  <c:v>0</c:v>
                </c:pt>
              </c:numCache>
            </c:numRef>
          </c:val>
          <c:extLst>
            <c:ext xmlns:c16="http://schemas.microsoft.com/office/drawing/2014/chart" uri="{C3380CC4-5D6E-409C-BE32-E72D297353CC}">
              <c16:uniqueId val="{00000005-C2F3-4849-B105-6609F582D43B}"/>
            </c:ext>
          </c:extLst>
        </c:ser>
        <c:dLbls>
          <c:showLegendKey val="0"/>
          <c:showVal val="0"/>
          <c:showCatName val="0"/>
          <c:showSerName val="0"/>
          <c:showPercent val="0"/>
          <c:showBubbleSize val="0"/>
        </c:dLbls>
        <c:gapWidth val="150"/>
        <c:overlap val="100"/>
        <c:axId val="948103807"/>
        <c:axId val="949700015"/>
      </c:barChart>
      <c:catAx>
        <c:axId val="9481038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700015"/>
        <c:crosses val="autoZero"/>
        <c:auto val="1"/>
        <c:lblAlgn val="ctr"/>
        <c:lblOffset val="100"/>
        <c:noMultiLvlLbl val="0"/>
      </c:catAx>
      <c:valAx>
        <c:axId val="94970001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103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642055441268039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Programmable Thermostat'!$B$11,'Res Programmable Thermostat'!$C$11,'Res Programmable Thermostat'!$F$11,'Res Programmable Thermostat'!$E$11)</c:f>
              <c:strCache>
                <c:ptCount val="4"/>
                <c:pt idx="0">
                  <c:v>Reported Savings</c:v>
                </c:pt>
                <c:pt idx="1">
                  <c:v>Verified Savings</c:v>
                </c:pt>
                <c:pt idx="2">
                  <c:v>Verified Savings</c:v>
                </c:pt>
                <c:pt idx="3">
                  <c:v>MEEIA 4-Year Target</c:v>
                </c:pt>
              </c:strCache>
            </c:strRef>
          </c:cat>
          <c:val>
            <c:numRef>
              <c:f>('Res Programmable Thermostat'!$B$13,'Res Programmable Thermostat'!$C$13,'Res Programmable Thermostat'!$F$13,'Res Programmable Thermostat'!$E$13)</c:f>
              <c:numCache>
                <c:formatCode>#,##0</c:formatCode>
                <c:ptCount val="4"/>
                <c:pt idx="0">
                  <c:v>5012</c:v>
                </c:pt>
                <c:pt idx="1">
                  <c:v>4841.2</c:v>
                </c:pt>
                <c:pt idx="2">
                  <c:v>4841.2</c:v>
                </c:pt>
                <c:pt idx="3">
                  <c:v>20945.925000000003</c:v>
                </c:pt>
              </c:numCache>
            </c:numRef>
          </c:val>
          <c:extLst>
            <c:ext xmlns:c16="http://schemas.microsoft.com/office/drawing/2014/chart" uri="{C3380CC4-5D6E-409C-BE32-E72D297353CC}">
              <c16:uniqueId val="{00000000-A378-4FB3-95CC-04EC20092271}"/>
            </c:ext>
          </c:extLst>
        </c:ser>
        <c:dLbls>
          <c:dLblPos val="outEnd"/>
          <c:showLegendKey val="0"/>
          <c:showVal val="1"/>
          <c:showCatName val="0"/>
          <c:showSerName val="0"/>
          <c:showPercent val="0"/>
          <c:showBubbleSize val="0"/>
        </c:dLbls>
        <c:gapWidth val="219"/>
        <c:overlap val="-27"/>
        <c:axId val="732707280"/>
        <c:axId val="732709240"/>
      </c:barChart>
      <c:catAx>
        <c:axId val="73270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9240"/>
        <c:crosses val="autoZero"/>
        <c:auto val="1"/>
        <c:lblAlgn val="ctr"/>
        <c:lblOffset val="100"/>
        <c:noMultiLvlLbl val="0"/>
      </c:catAx>
      <c:valAx>
        <c:axId val="732709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72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141554940767539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4-Year Target</c:v>
                </c:pt>
              </c:strCache>
            </c:strRef>
          </c:cat>
          <c:val>
            <c:numRef>
              <c:f>('Business EER - Standard'!$B$12,'Business EER - Standard'!$C$12,'Business EER - Standard'!$F$12,'Business EER - Standard'!$E$12)</c:f>
              <c:numCache>
                <c:formatCode>#,##0</c:formatCode>
                <c:ptCount val="4"/>
                <c:pt idx="0">
                  <c:v>18115901.7808</c:v>
                </c:pt>
                <c:pt idx="1">
                  <c:v>19569053.989433181</c:v>
                </c:pt>
                <c:pt idx="2">
                  <c:v>18786291.829855852</c:v>
                </c:pt>
                <c:pt idx="3">
                  <c:v>48388452.510619953</c:v>
                </c:pt>
              </c:numCache>
            </c:numRef>
          </c:val>
          <c:extLst>
            <c:ext xmlns:c16="http://schemas.microsoft.com/office/drawing/2014/chart" uri="{C3380CC4-5D6E-409C-BE32-E72D297353CC}">
              <c16:uniqueId val="{00000000-C482-4801-AE30-90E86DF68D5F}"/>
            </c:ext>
          </c:extLst>
        </c:ser>
        <c:dLbls>
          <c:dLblPos val="outEnd"/>
          <c:showLegendKey val="0"/>
          <c:showVal val="1"/>
          <c:showCatName val="0"/>
          <c:showSerName val="0"/>
          <c:showPercent val="0"/>
          <c:showBubbleSize val="0"/>
        </c:dLbls>
        <c:gapWidth val="219"/>
        <c:overlap val="-27"/>
        <c:axId val="619013144"/>
        <c:axId val="619005696"/>
      </c:barChart>
      <c:catAx>
        <c:axId val="61901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5696"/>
        <c:crosses val="autoZero"/>
        <c:auto val="1"/>
        <c:lblAlgn val="ctr"/>
        <c:lblOffset val="100"/>
        <c:noMultiLvlLbl val="0"/>
      </c:catAx>
      <c:valAx>
        <c:axId val="619005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5.5555555555555558E-3"/>
              <c:y val="0.2755708661417322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13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922187171398531E-2"/>
          <c:w val="0.75516434608153038"/>
          <c:h val="0.6613666509351946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4-Year Target</c:v>
                </c:pt>
              </c:strCache>
            </c:strRef>
          </c:cat>
          <c:val>
            <c:numRef>
              <c:f>('Bus Programmable Thermostat'!$B$12,'Bus Programmable Thermostat'!$C$12,'Bus Programmable Thermostat'!$F$12,'Bus Programmable Thermostat'!$E$12)</c:f>
              <c:numCache>
                <c:formatCode>#,##0</c:formatCode>
                <c:ptCount val="4"/>
                <c:pt idx="0">
                  <c:v>15760</c:v>
                </c:pt>
                <c:pt idx="1">
                  <c:v>20164</c:v>
                </c:pt>
                <c:pt idx="2">
                  <c:v>20164</c:v>
                </c:pt>
                <c:pt idx="3">
                  <c:v>98752.500000000524</c:v>
                </c:pt>
              </c:numCache>
            </c:numRef>
          </c:val>
          <c:extLst>
            <c:ext xmlns:c16="http://schemas.microsoft.com/office/drawing/2014/chart" uri="{C3380CC4-5D6E-409C-BE32-E72D297353CC}">
              <c16:uniqueId val="{00000000-8C64-4ACB-BEFF-5F7BA3DC8761}"/>
            </c:ext>
          </c:extLst>
        </c:ser>
        <c:dLbls>
          <c:showLegendKey val="0"/>
          <c:showVal val="0"/>
          <c:showCatName val="0"/>
          <c:showSerName val="0"/>
          <c:showPercent val="0"/>
          <c:showBubbleSize val="0"/>
        </c:dLbls>
        <c:gapWidth val="219"/>
        <c:overlap val="-27"/>
        <c:axId val="732711592"/>
        <c:axId val="732707672"/>
      </c:barChart>
      <c:catAx>
        <c:axId val="732711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7672"/>
        <c:crosses val="autoZero"/>
        <c:auto val="1"/>
        <c:lblAlgn val="ctr"/>
        <c:lblOffset val="100"/>
        <c:noMultiLvlLbl val="0"/>
      </c:catAx>
      <c:valAx>
        <c:axId val="732707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15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Wednesday, July 12th N= 368</c:v>
          </c:tx>
          <c:spPr>
            <a:solidFill>
              <a:schemeClr val="accent1"/>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0.64945652173913049</c:v>
              </c:pt>
              <c:pt idx="1">
                <c:v>0.25543478260869568</c:v>
              </c:pt>
              <c:pt idx="2">
                <c:v>0.16304347826086957</c:v>
              </c:pt>
              <c:pt idx="3">
                <c:v>0.11684782608695653</c:v>
              </c:pt>
              <c:pt idx="4">
                <c:v>0.18206521739130432</c:v>
              </c:pt>
              <c:pt idx="5">
                <c:v>6.7934782608695649E-2</c:v>
              </c:pt>
              <c:pt idx="6">
                <c:v>5.434782608695652E-3</c:v>
              </c:pt>
            </c:numLit>
          </c:val>
          <c:extLst>
            <c:ext xmlns:c16="http://schemas.microsoft.com/office/drawing/2014/chart" uri="{C3380CC4-5D6E-409C-BE32-E72D297353CC}">
              <c16:uniqueId val="{00000000-4D97-4057-A543-04713E607F80}"/>
            </c:ext>
          </c:extLst>
        </c:ser>
        <c:ser>
          <c:idx val="1"/>
          <c:order val="1"/>
          <c:tx>
            <c:v>Thursday, July 20th N = 120</c:v>
          </c:tx>
          <c:spPr>
            <a:solidFill>
              <a:schemeClr val="accent2"/>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0.52500000000000002</c:v>
              </c:pt>
              <c:pt idx="1">
                <c:v>0.21666666666666667</c:v>
              </c:pt>
              <c:pt idx="2">
                <c:v>0.2</c:v>
              </c:pt>
              <c:pt idx="3">
                <c:v>0.15</c:v>
              </c:pt>
              <c:pt idx="4">
                <c:v>0.10833333333333334</c:v>
              </c:pt>
              <c:pt idx="5">
                <c:v>4.1666666666666671E-2</c:v>
              </c:pt>
              <c:pt idx="6">
                <c:v>8.3333333333333332E-3</c:v>
              </c:pt>
            </c:numLit>
          </c:val>
          <c:extLst>
            <c:ext xmlns:c16="http://schemas.microsoft.com/office/drawing/2014/chart" uri="{C3380CC4-5D6E-409C-BE32-E72D297353CC}">
              <c16:uniqueId val="{00000001-4D97-4057-A543-04713E607F80}"/>
            </c:ext>
          </c:extLst>
        </c:ser>
        <c:ser>
          <c:idx val="2"/>
          <c:order val="2"/>
          <c:tx>
            <c:v>Friday, July 21st N = 140</c:v>
          </c:tx>
          <c:spPr>
            <a:solidFill>
              <a:schemeClr val="accent3"/>
            </a:solidFill>
            <a:ln>
              <a:noFill/>
            </a:ln>
            <a:effectLst/>
          </c:spPr>
          <c:invertIfNegative val="0"/>
          <c:cat>
            <c:strLit>
              <c:ptCount val="7"/>
              <c:pt idx="0">
                <c:v>I saw the notification on the Nest Thermostat</c:v>
              </c:pt>
              <c:pt idx="1">
                <c:v>I received an email</c:v>
              </c:pt>
              <c:pt idx="2">
                <c:v>I received a text</c:v>
              </c:pt>
              <c:pt idx="3">
                <c:v>I assumed it was an event because it was hot</c:v>
              </c:pt>
              <c:pt idx="4">
                <c:v>Other (please describe)</c:v>
              </c:pt>
              <c:pt idx="5">
                <c:v>Someone else in my home/business told me</c:v>
              </c:pt>
              <c:pt idx="6">
                <c:v>I checked the KCP&amp;L website</c:v>
              </c:pt>
            </c:strLit>
          </c:cat>
          <c:val>
            <c:numLit>
              <c:formatCode>General</c:formatCode>
              <c:ptCount val="7"/>
              <c:pt idx="0">
                <c:v>0.6785714285714286</c:v>
              </c:pt>
              <c:pt idx="1">
                <c:v>0.17142857142857143</c:v>
              </c:pt>
              <c:pt idx="2">
                <c:v>0.17857142857142858</c:v>
              </c:pt>
              <c:pt idx="3">
                <c:v>0.1357142857142857</c:v>
              </c:pt>
              <c:pt idx="4">
                <c:v>0.12142857142857143</c:v>
              </c:pt>
              <c:pt idx="5">
                <c:v>1.4285714285714285E-2</c:v>
              </c:pt>
              <c:pt idx="6">
                <c:v>1.4285714285714285E-2</c:v>
              </c:pt>
            </c:numLit>
          </c:val>
          <c:extLst>
            <c:ext xmlns:c16="http://schemas.microsoft.com/office/drawing/2014/chart" uri="{C3380CC4-5D6E-409C-BE32-E72D297353CC}">
              <c16:uniqueId val="{00000002-4D97-4057-A543-04713E607F80}"/>
            </c:ext>
          </c:extLst>
        </c:ser>
        <c:dLbls>
          <c:showLegendKey val="0"/>
          <c:showVal val="0"/>
          <c:showCatName val="0"/>
          <c:showSerName val="0"/>
          <c:showPercent val="0"/>
          <c:showBubbleSize val="0"/>
        </c:dLbls>
        <c:gapWidth val="219"/>
        <c:overlap val="-27"/>
        <c:axId val="562048688"/>
        <c:axId val="639825264"/>
      </c:barChart>
      <c:catAx>
        <c:axId val="56204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39825264"/>
        <c:crosses val="autoZero"/>
        <c:auto val="1"/>
        <c:lblAlgn val="ctr"/>
        <c:lblOffset val="100"/>
        <c:noMultiLvlLbl val="0"/>
      </c:catAx>
      <c:valAx>
        <c:axId val="639825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62048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At any point before or during the hours of the event, did you or a member of your household adjust your thermostat?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Wednesday, July 12th, n = 390</c:v>
          </c:tx>
          <c:spPr>
            <a:solidFill>
              <a:schemeClr val="accent1"/>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8.9743589743589744E-2</c:v>
              </c:pt>
              <c:pt idx="1">
                <c:v>0.15641025641025641</c:v>
              </c:pt>
              <c:pt idx="2">
                <c:v>0.6333333333333333</c:v>
              </c:pt>
              <c:pt idx="3">
                <c:v>0.12051282051282051</c:v>
              </c:pt>
            </c:numLit>
          </c:val>
          <c:extLst>
            <c:ext xmlns:c16="http://schemas.microsoft.com/office/drawing/2014/chart" uri="{C3380CC4-5D6E-409C-BE32-E72D297353CC}">
              <c16:uniqueId val="{00000000-F657-42C0-B41A-354D126D1363}"/>
            </c:ext>
          </c:extLst>
        </c:ser>
        <c:ser>
          <c:idx val="1"/>
          <c:order val="1"/>
          <c:tx>
            <c:v>Thursday, July 20th, n = 115</c:v>
          </c:tx>
          <c:spPr>
            <a:solidFill>
              <a:schemeClr val="accent2"/>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0.10434782608695652</c:v>
              </c:pt>
              <c:pt idx="1">
                <c:v>0.10434782608695652</c:v>
              </c:pt>
              <c:pt idx="2">
                <c:v>0.70434782608695656</c:v>
              </c:pt>
              <c:pt idx="3">
                <c:v>8.6956521739130432E-2</c:v>
              </c:pt>
            </c:numLit>
          </c:val>
          <c:extLst>
            <c:ext xmlns:c16="http://schemas.microsoft.com/office/drawing/2014/chart" uri="{C3380CC4-5D6E-409C-BE32-E72D297353CC}">
              <c16:uniqueId val="{00000001-F657-42C0-B41A-354D126D1363}"/>
            </c:ext>
          </c:extLst>
        </c:ser>
        <c:ser>
          <c:idx val="2"/>
          <c:order val="2"/>
          <c:tx>
            <c:v>Friday, July 21st, n = 161</c:v>
          </c:tx>
          <c:spPr>
            <a:solidFill>
              <a:schemeClr val="accent3"/>
            </a:solidFill>
            <a:ln>
              <a:noFill/>
            </a:ln>
            <a:effectLst/>
          </c:spPr>
          <c:invertIfNegative val="0"/>
          <c:cat>
            <c:strLit>
              <c:ptCount val="4"/>
              <c:pt idx="0">
                <c:v>Yes, adjusted thermostat before event</c:v>
              </c:pt>
              <c:pt idx="1">
                <c:v>Yes, adjusted thermostat during the event hours</c:v>
              </c:pt>
              <c:pt idx="2">
                <c:v>No</c:v>
              </c:pt>
              <c:pt idx="3">
                <c:v>Don't Know</c:v>
              </c:pt>
            </c:strLit>
          </c:cat>
          <c:val>
            <c:numLit>
              <c:formatCode>General</c:formatCode>
              <c:ptCount val="4"/>
              <c:pt idx="0">
                <c:v>0.13043478260869565</c:v>
              </c:pt>
              <c:pt idx="1">
                <c:v>0.20496894409937888</c:v>
              </c:pt>
              <c:pt idx="2">
                <c:v>0.55900621118012417</c:v>
              </c:pt>
              <c:pt idx="3">
                <c:v>0.10559006211180125</c:v>
              </c:pt>
            </c:numLit>
          </c:val>
          <c:extLst>
            <c:ext xmlns:c16="http://schemas.microsoft.com/office/drawing/2014/chart" uri="{C3380CC4-5D6E-409C-BE32-E72D297353CC}">
              <c16:uniqueId val="{00000002-F657-42C0-B41A-354D126D1363}"/>
            </c:ext>
          </c:extLst>
        </c:ser>
        <c:dLbls>
          <c:showLegendKey val="0"/>
          <c:showVal val="0"/>
          <c:showCatName val="0"/>
          <c:showSerName val="0"/>
          <c:showPercent val="0"/>
          <c:showBubbleSize val="0"/>
        </c:dLbls>
        <c:gapWidth val="219"/>
        <c:overlap val="-27"/>
        <c:axId val="332132063"/>
        <c:axId val="1029020095"/>
      </c:barChart>
      <c:catAx>
        <c:axId val="332132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029020095"/>
        <c:crosses val="autoZero"/>
        <c:auto val="1"/>
        <c:lblAlgn val="ctr"/>
        <c:lblOffset val="100"/>
        <c:noMultiLvlLbl val="0"/>
      </c:catAx>
      <c:valAx>
        <c:axId val="10290200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32132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'Bus Programmable Thermostat'!$B$68</c:f>
              <c:strCache>
                <c:ptCount val="1"/>
                <c:pt idx="0">
                  <c:v>Very satisfied (5)</c:v>
                </c:pt>
              </c:strCache>
            </c:strRef>
          </c:tx>
          <c:spPr>
            <a:solidFill>
              <a:schemeClr val="accent1"/>
            </a:solidFill>
            <a:ln>
              <a:noFill/>
            </a:ln>
            <a:effectLst/>
          </c:spPr>
          <c:invertIfNegative val="0"/>
          <c:cat>
            <c:strRef>
              <c:f>'Bus Programmable Thermostat'!$A$69:$A$79</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Thermostat'!$B$69:$B$79</c:f>
              <c:numCache>
                <c:formatCode>0%</c:formatCode>
                <c:ptCount val="11"/>
                <c:pt idx="0">
                  <c:v>0.35616438356164382</c:v>
                </c:pt>
                <c:pt idx="1">
                  <c:v>0.27397260273972601</c:v>
                </c:pt>
                <c:pt idx="2">
                  <c:v>0.46524064171122992</c:v>
                </c:pt>
                <c:pt idx="3">
                  <c:v>0.37967914438502676</c:v>
                </c:pt>
                <c:pt idx="4">
                  <c:v>0.40106951871657759</c:v>
                </c:pt>
                <c:pt idx="5">
                  <c:v>0.41711229946524064</c:v>
                </c:pt>
                <c:pt idx="6">
                  <c:v>0.32978723404255317</c:v>
                </c:pt>
                <c:pt idx="7">
                  <c:v>0.72340425531914898</c:v>
                </c:pt>
                <c:pt idx="8">
                  <c:v>0.68085106382978722</c:v>
                </c:pt>
                <c:pt idx="9">
                  <c:v>0.92021276595744683</c:v>
                </c:pt>
                <c:pt idx="10">
                  <c:v>0.69680851063829796</c:v>
                </c:pt>
              </c:numCache>
            </c:numRef>
          </c:val>
          <c:extLst>
            <c:ext xmlns:c16="http://schemas.microsoft.com/office/drawing/2014/chart" uri="{C3380CC4-5D6E-409C-BE32-E72D297353CC}">
              <c16:uniqueId val="{00000000-1880-4AD4-B6DB-A6900F5D96A7}"/>
            </c:ext>
          </c:extLst>
        </c:ser>
        <c:ser>
          <c:idx val="1"/>
          <c:order val="1"/>
          <c:tx>
            <c:strRef>
              <c:f>'Bus Programmable Thermostat'!$C$68</c:f>
              <c:strCache>
                <c:ptCount val="1"/>
                <c:pt idx="0">
                  <c:v>4</c:v>
                </c:pt>
              </c:strCache>
            </c:strRef>
          </c:tx>
          <c:spPr>
            <a:solidFill>
              <a:schemeClr val="accent2"/>
            </a:solidFill>
            <a:ln>
              <a:noFill/>
            </a:ln>
            <a:effectLst/>
          </c:spPr>
          <c:invertIfNegative val="0"/>
          <c:cat>
            <c:strRef>
              <c:f>'Bus Programmable Thermostat'!$A$69:$A$79</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Thermostat'!$C$69:$C$79</c:f>
              <c:numCache>
                <c:formatCode>0%</c:formatCode>
                <c:ptCount val="11"/>
                <c:pt idx="0">
                  <c:v>0.27397260273972601</c:v>
                </c:pt>
                <c:pt idx="1">
                  <c:v>0.24657534246575341</c:v>
                </c:pt>
                <c:pt idx="2">
                  <c:v>0.28877005347593582</c:v>
                </c:pt>
                <c:pt idx="3">
                  <c:v>0.29411764705882354</c:v>
                </c:pt>
                <c:pt idx="4">
                  <c:v>0.28342245989304815</c:v>
                </c:pt>
                <c:pt idx="5">
                  <c:v>0.27272727272727271</c:v>
                </c:pt>
                <c:pt idx="6">
                  <c:v>0.47872340425531917</c:v>
                </c:pt>
                <c:pt idx="7">
                  <c:v>0.19680851063829788</c:v>
                </c:pt>
                <c:pt idx="8">
                  <c:v>0.18085106382978725</c:v>
                </c:pt>
                <c:pt idx="9">
                  <c:v>3.1914893617021274E-2</c:v>
                </c:pt>
                <c:pt idx="10">
                  <c:v>0.20744680851063829</c:v>
                </c:pt>
              </c:numCache>
            </c:numRef>
          </c:val>
          <c:extLst>
            <c:ext xmlns:c16="http://schemas.microsoft.com/office/drawing/2014/chart" uri="{C3380CC4-5D6E-409C-BE32-E72D297353CC}">
              <c16:uniqueId val="{00000001-1880-4AD4-B6DB-A6900F5D96A7}"/>
            </c:ext>
          </c:extLst>
        </c:ser>
        <c:ser>
          <c:idx val="2"/>
          <c:order val="2"/>
          <c:tx>
            <c:strRef>
              <c:f>'Bus Programmable Thermostat'!$D$68</c:f>
              <c:strCache>
                <c:ptCount val="1"/>
                <c:pt idx="0">
                  <c:v>3</c:v>
                </c:pt>
              </c:strCache>
            </c:strRef>
          </c:tx>
          <c:spPr>
            <a:solidFill>
              <a:schemeClr val="accent3"/>
            </a:solidFill>
            <a:ln>
              <a:noFill/>
            </a:ln>
            <a:effectLst/>
          </c:spPr>
          <c:invertIfNegative val="0"/>
          <c:cat>
            <c:strRef>
              <c:f>'Bus Programmable Thermostat'!$A$69:$A$79</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Thermostat'!$D$69:$D$79</c:f>
              <c:numCache>
                <c:formatCode>0%</c:formatCode>
                <c:ptCount val="11"/>
                <c:pt idx="0">
                  <c:v>0.21917808219178081</c:v>
                </c:pt>
                <c:pt idx="1">
                  <c:v>0.26027397260273971</c:v>
                </c:pt>
                <c:pt idx="2">
                  <c:v>0.13903743315508021</c:v>
                </c:pt>
                <c:pt idx="3">
                  <c:v>0.16577540106951871</c:v>
                </c:pt>
                <c:pt idx="4">
                  <c:v>0.18181818181818182</c:v>
                </c:pt>
                <c:pt idx="5">
                  <c:v>0.18716577540106949</c:v>
                </c:pt>
                <c:pt idx="6">
                  <c:v>0.13297872340425532</c:v>
                </c:pt>
                <c:pt idx="7">
                  <c:v>5.3191489361702128E-2</c:v>
                </c:pt>
                <c:pt idx="8">
                  <c:v>7.4468085106382975E-2</c:v>
                </c:pt>
                <c:pt idx="9">
                  <c:v>2.6595744680851064E-2</c:v>
                </c:pt>
                <c:pt idx="10">
                  <c:v>7.9787234042553196E-2</c:v>
                </c:pt>
              </c:numCache>
            </c:numRef>
          </c:val>
          <c:extLst>
            <c:ext xmlns:c16="http://schemas.microsoft.com/office/drawing/2014/chart" uri="{C3380CC4-5D6E-409C-BE32-E72D297353CC}">
              <c16:uniqueId val="{00000002-1880-4AD4-B6DB-A6900F5D96A7}"/>
            </c:ext>
          </c:extLst>
        </c:ser>
        <c:ser>
          <c:idx val="3"/>
          <c:order val="3"/>
          <c:tx>
            <c:strRef>
              <c:f>'Bus Programmable Thermostat'!$E$68</c:f>
              <c:strCache>
                <c:ptCount val="1"/>
                <c:pt idx="0">
                  <c:v>2</c:v>
                </c:pt>
              </c:strCache>
            </c:strRef>
          </c:tx>
          <c:spPr>
            <a:solidFill>
              <a:schemeClr val="accent4"/>
            </a:solidFill>
            <a:ln>
              <a:noFill/>
            </a:ln>
            <a:effectLst/>
          </c:spPr>
          <c:invertIfNegative val="0"/>
          <c:cat>
            <c:strRef>
              <c:f>'Bus Programmable Thermostat'!$A$69:$A$79</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Thermostat'!$E$69:$E$79</c:f>
              <c:numCache>
                <c:formatCode>0%</c:formatCode>
                <c:ptCount val="11"/>
                <c:pt idx="0">
                  <c:v>6.8493150684931503E-2</c:v>
                </c:pt>
                <c:pt idx="1">
                  <c:v>9.5890410958904104E-2</c:v>
                </c:pt>
                <c:pt idx="2">
                  <c:v>4.2780748663101595E-2</c:v>
                </c:pt>
                <c:pt idx="3">
                  <c:v>5.3475935828877004E-2</c:v>
                </c:pt>
                <c:pt idx="4">
                  <c:v>3.2085561497326207E-2</c:v>
                </c:pt>
                <c:pt idx="5">
                  <c:v>4.8128342245989303E-2</c:v>
                </c:pt>
                <c:pt idx="6">
                  <c:v>4.2553191489361701E-2</c:v>
                </c:pt>
                <c:pt idx="7">
                  <c:v>5.3191489361702126E-3</c:v>
                </c:pt>
                <c:pt idx="8">
                  <c:v>3.1914893617021274E-2</c:v>
                </c:pt>
                <c:pt idx="9">
                  <c:v>0</c:v>
                </c:pt>
                <c:pt idx="10">
                  <c:v>5.3191489361702126E-3</c:v>
                </c:pt>
              </c:numCache>
            </c:numRef>
          </c:val>
          <c:extLst>
            <c:ext xmlns:c16="http://schemas.microsoft.com/office/drawing/2014/chart" uri="{C3380CC4-5D6E-409C-BE32-E72D297353CC}">
              <c16:uniqueId val="{00000003-1880-4AD4-B6DB-A6900F5D96A7}"/>
            </c:ext>
          </c:extLst>
        </c:ser>
        <c:ser>
          <c:idx val="4"/>
          <c:order val="4"/>
          <c:tx>
            <c:strRef>
              <c:f>'Bus Programmable Thermostat'!$F$68</c:f>
              <c:strCache>
                <c:ptCount val="1"/>
                <c:pt idx="0">
                  <c:v>Very dissatisfied (1)</c:v>
                </c:pt>
              </c:strCache>
            </c:strRef>
          </c:tx>
          <c:spPr>
            <a:solidFill>
              <a:schemeClr val="accent5"/>
            </a:solidFill>
            <a:ln>
              <a:noFill/>
            </a:ln>
            <a:effectLst/>
          </c:spPr>
          <c:invertIfNegative val="0"/>
          <c:cat>
            <c:strRef>
              <c:f>'Bus Programmable Thermostat'!$A$69:$A$79</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Thermostat'!$F$69:$F$79</c:f>
              <c:numCache>
                <c:formatCode>0%</c:formatCode>
                <c:ptCount val="11"/>
                <c:pt idx="0">
                  <c:v>2.7397260273972601E-2</c:v>
                </c:pt>
                <c:pt idx="1">
                  <c:v>4.1095890410958902E-2</c:v>
                </c:pt>
                <c:pt idx="2">
                  <c:v>1.6042780748663103E-2</c:v>
                </c:pt>
                <c:pt idx="3">
                  <c:v>1.6042780748663103E-2</c:v>
                </c:pt>
                <c:pt idx="4">
                  <c:v>1.6042780748663103E-2</c:v>
                </c:pt>
                <c:pt idx="5">
                  <c:v>2.6737967914438502E-2</c:v>
                </c:pt>
                <c:pt idx="6">
                  <c:v>1.0638297872340425E-2</c:v>
                </c:pt>
                <c:pt idx="7">
                  <c:v>2.1276595744680851E-2</c:v>
                </c:pt>
                <c:pt idx="8">
                  <c:v>2.1276595744680851E-2</c:v>
                </c:pt>
                <c:pt idx="9">
                  <c:v>1.5957446808510637E-2</c:v>
                </c:pt>
                <c:pt idx="10">
                  <c:v>1.0638297872340425E-2</c:v>
                </c:pt>
              </c:numCache>
            </c:numRef>
          </c:val>
          <c:extLst>
            <c:ext xmlns:c16="http://schemas.microsoft.com/office/drawing/2014/chart" uri="{C3380CC4-5D6E-409C-BE32-E72D297353CC}">
              <c16:uniqueId val="{00000004-1880-4AD4-B6DB-A6900F5D96A7}"/>
            </c:ext>
          </c:extLst>
        </c:ser>
        <c:ser>
          <c:idx val="5"/>
          <c:order val="5"/>
          <c:tx>
            <c:strRef>
              <c:f>'Bus Programmable Thermostat'!$G$68</c:f>
              <c:strCache>
                <c:ptCount val="1"/>
                <c:pt idx="0">
                  <c:v>Don't know</c:v>
                </c:pt>
              </c:strCache>
            </c:strRef>
          </c:tx>
          <c:spPr>
            <a:solidFill>
              <a:schemeClr val="accent6"/>
            </a:solidFill>
            <a:ln>
              <a:noFill/>
            </a:ln>
            <a:effectLst/>
          </c:spPr>
          <c:invertIfNegative val="0"/>
          <c:cat>
            <c:strRef>
              <c:f>'Bus Programmable Thermostat'!$A$69:$A$79</c:f>
              <c:strCache>
                <c:ptCount val="11"/>
                <c:pt idx="0">
                  <c:v>Overall experience with Seasonal Savings program</c:v>
                </c:pt>
                <c:pt idx="1">
                  <c:v>Energy savings you achieved in Seasonal Savings program</c:v>
                </c:pt>
                <c:pt idx="2">
                  <c:v>Overall experience with Rush Hour Rewards program</c:v>
                </c:pt>
                <c:pt idx="3">
                  <c:v>Length of Rush Hour Rewards events</c:v>
                </c:pt>
                <c:pt idx="4">
                  <c:v>Number of Rush Hour Rewards events this summer</c:v>
                </c:pt>
                <c:pt idx="5">
                  <c:v>Rush Hour Rewards event notifications</c:v>
                </c:pt>
                <c:pt idx="6">
                  <c:v>Your comfort level on hot summer days</c:v>
                </c:pt>
                <c:pt idx="7">
                  <c:v>The Nest thermostat itself</c:v>
                </c:pt>
                <c:pt idx="8">
                  <c:v>The Nest thermostat installation process</c:v>
                </c:pt>
                <c:pt idx="9">
                  <c:v>Receiving your Nest thermostat for free</c:v>
                </c:pt>
                <c:pt idx="10">
                  <c:v>Program enrollment process</c:v>
                </c:pt>
              </c:strCache>
            </c:strRef>
          </c:cat>
          <c:val>
            <c:numRef>
              <c:f>'Bus Programmable Thermostat'!$G$69:$G$79</c:f>
              <c:numCache>
                <c:formatCode>0%</c:formatCode>
                <c:ptCount val="11"/>
                <c:pt idx="0">
                  <c:v>5.4794520547945313E-2</c:v>
                </c:pt>
                <c:pt idx="1">
                  <c:v>8.2191780821917915E-2</c:v>
                </c:pt>
                <c:pt idx="2">
                  <c:v>4.8128342245989386E-2</c:v>
                </c:pt>
                <c:pt idx="3">
                  <c:v>9.0909090909090828E-2</c:v>
                </c:pt>
                <c:pt idx="4">
                  <c:v>8.5561497326203106E-2</c:v>
                </c:pt>
                <c:pt idx="5">
                  <c:v>4.8128342245989386E-2</c:v>
                </c:pt>
                <c:pt idx="6">
                  <c:v>5.3191489361702482E-3</c:v>
                </c:pt>
                <c:pt idx="7">
                  <c:v>0</c:v>
                </c:pt>
                <c:pt idx="8">
                  <c:v>1.0638297872340496E-2</c:v>
                </c:pt>
                <c:pt idx="9">
                  <c:v>5.3191489361701372E-3</c:v>
                </c:pt>
                <c:pt idx="10">
                  <c:v>0</c:v>
                </c:pt>
              </c:numCache>
            </c:numRef>
          </c:val>
          <c:extLst>
            <c:ext xmlns:c16="http://schemas.microsoft.com/office/drawing/2014/chart" uri="{C3380CC4-5D6E-409C-BE32-E72D297353CC}">
              <c16:uniqueId val="{00000005-1880-4AD4-B6DB-A6900F5D96A7}"/>
            </c:ext>
          </c:extLst>
        </c:ser>
        <c:dLbls>
          <c:showLegendKey val="0"/>
          <c:showVal val="0"/>
          <c:showCatName val="0"/>
          <c:showSerName val="0"/>
          <c:showPercent val="0"/>
          <c:showBubbleSize val="0"/>
        </c:dLbls>
        <c:gapWidth val="150"/>
        <c:overlap val="100"/>
        <c:axId val="956385199"/>
        <c:axId val="949720319"/>
      </c:barChart>
      <c:catAx>
        <c:axId val="9563851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49720319"/>
        <c:crosses val="autoZero"/>
        <c:auto val="1"/>
        <c:lblAlgn val="ctr"/>
        <c:lblOffset val="100"/>
        <c:noMultiLvlLbl val="0"/>
      </c:catAx>
      <c:valAx>
        <c:axId val="94972031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56385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6610538841772"/>
          <c:y val="5.1955420466058763E-2"/>
          <c:w val="0.80974297706086573"/>
          <c:h val="0.693981443808885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4-Year Target</c:v>
                </c:pt>
              </c:strCache>
            </c:strRef>
          </c:cat>
          <c:val>
            <c:numRef>
              <c:f>('Bus Programmable Thermostat'!$B$13,'Bus Programmable Thermostat'!$C$13,'Bus Programmable Thermostat'!$F$13,'Bus Programmable Thermostat'!$E$13)</c:f>
              <c:numCache>
                <c:formatCode>#,##0</c:formatCode>
                <c:ptCount val="4"/>
                <c:pt idx="0">
                  <c:v>113</c:v>
                </c:pt>
                <c:pt idx="1">
                  <c:v>120.39999999999999</c:v>
                </c:pt>
                <c:pt idx="2">
                  <c:v>120.39999999999999</c:v>
                </c:pt>
                <c:pt idx="3">
                  <c:v>269.32500000000005</c:v>
                </c:pt>
              </c:numCache>
            </c:numRef>
          </c:val>
          <c:extLst>
            <c:ext xmlns:c16="http://schemas.microsoft.com/office/drawing/2014/chart" uri="{C3380CC4-5D6E-409C-BE32-E72D297353CC}">
              <c16:uniqueId val="{00000000-8ECB-4923-8F44-B55B3DC581BF}"/>
            </c:ext>
          </c:extLst>
        </c:ser>
        <c:dLbls>
          <c:showLegendKey val="0"/>
          <c:showVal val="0"/>
          <c:showCatName val="0"/>
          <c:showSerName val="0"/>
          <c:showPercent val="0"/>
          <c:showBubbleSize val="0"/>
        </c:dLbls>
        <c:gapWidth val="219"/>
        <c:overlap val="-27"/>
        <c:axId val="732716296"/>
        <c:axId val="732717080"/>
      </c:barChart>
      <c:catAx>
        <c:axId val="732716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7080"/>
        <c:crosses val="autoZero"/>
        <c:auto val="1"/>
        <c:lblAlgn val="ctr"/>
        <c:lblOffset val="100"/>
        <c:noMultiLvlLbl val="0"/>
      </c:catAx>
      <c:valAx>
        <c:axId val="732717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4.6528941001302811E-3"/>
              <c:y val="0.32534922496390078"/>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62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600347066226330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('Demand Response Incentive'!$B$11,'Demand Response Incentive'!$C$11,'Demand Response Incentive'!$F$11,'Demand Response Incentive'!$E$11)</c:f>
              <c:strCache>
                <c:ptCount val="4"/>
                <c:pt idx="0">
                  <c:v>Reported Savings</c:v>
                </c:pt>
                <c:pt idx="1">
                  <c:v>Verified Savings</c:v>
                </c:pt>
                <c:pt idx="2">
                  <c:v>Verified Savings</c:v>
                </c:pt>
                <c:pt idx="3">
                  <c:v>MEEIA 4-Year Target</c:v>
                </c:pt>
              </c:strCache>
            </c:strRef>
          </c:cat>
          <c:val>
            <c:numRef>
              <c:f>('Demand Response Incentive'!$B$13,'Demand Response Incentive'!$C$13,'Demand Response Incentive'!$F$13,'Demand Response Incentive'!$E$13)</c:f>
              <c:numCache>
                <c:formatCode>#,##0</c:formatCode>
                <c:ptCount val="4"/>
                <c:pt idx="0">
                  <c:v>39486</c:v>
                </c:pt>
                <c:pt idx="1">
                  <c:v>31940</c:v>
                </c:pt>
                <c:pt idx="2">
                  <c:v>31940</c:v>
                </c:pt>
                <c:pt idx="3">
                  <c:v>55000.000000000007</c:v>
                </c:pt>
              </c:numCache>
            </c:numRef>
          </c:val>
          <c:extLst>
            <c:ext xmlns:c16="http://schemas.microsoft.com/office/drawing/2014/chart" uri="{C3380CC4-5D6E-409C-BE32-E72D297353CC}">
              <c16:uniqueId val="{00000000-624D-486F-BE3F-30BB34893594}"/>
            </c:ext>
          </c:extLst>
        </c:ser>
        <c:dLbls>
          <c:dLblPos val="outEnd"/>
          <c:showLegendKey val="0"/>
          <c:showVal val="1"/>
          <c:showCatName val="0"/>
          <c:showSerName val="0"/>
          <c:showPercent val="0"/>
          <c:showBubbleSize val="0"/>
        </c:dLbls>
        <c:gapWidth val="219"/>
        <c:overlap val="-27"/>
        <c:axId val="732705320"/>
        <c:axId val="732712768"/>
      </c:barChart>
      <c:catAx>
        <c:axId val="732705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12768"/>
        <c:crosses val="autoZero"/>
        <c:auto val="1"/>
        <c:lblAlgn val="ctr"/>
        <c:lblOffset val="100"/>
        <c:noMultiLvlLbl val="0"/>
      </c:catAx>
      <c:valAx>
        <c:axId val="732712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27053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52708184204246"/>
          <c:y val="5.4264550264550265E-2"/>
          <c:w val="0.77283189251693185"/>
          <c:h val="0.638052576761238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4-Year Target</c:v>
                </c:pt>
              </c:strCache>
            </c:strRef>
          </c:cat>
          <c:val>
            <c:numRef>
              <c:f>('Business EER - Standard'!$B$13,'Business EER - Standard'!$C$13,'Business EER - Standard'!$F$13,'Business EER - Standard'!$E$13)</c:f>
              <c:numCache>
                <c:formatCode>#,##0</c:formatCode>
                <c:ptCount val="4"/>
                <c:pt idx="0">
                  <c:v>3548.6103999999928</c:v>
                </c:pt>
                <c:pt idx="1">
                  <c:v>4414.0081299753947</c:v>
                </c:pt>
                <c:pt idx="2">
                  <c:v>4237.4478047763787</c:v>
                </c:pt>
                <c:pt idx="3">
                  <c:v>7980.7972499999978</c:v>
                </c:pt>
              </c:numCache>
            </c:numRef>
          </c:val>
          <c:extLst>
            <c:ext xmlns:c16="http://schemas.microsoft.com/office/drawing/2014/chart" uri="{C3380CC4-5D6E-409C-BE32-E72D297353CC}">
              <c16:uniqueId val="{00000000-B027-4FF2-A16B-D0C5541AC887}"/>
            </c:ext>
          </c:extLst>
        </c:ser>
        <c:dLbls>
          <c:dLblPos val="outEnd"/>
          <c:showLegendKey val="0"/>
          <c:showVal val="1"/>
          <c:showCatName val="0"/>
          <c:showSerName val="0"/>
          <c:showPercent val="0"/>
          <c:showBubbleSize val="0"/>
        </c:dLbls>
        <c:gapWidth val="219"/>
        <c:overlap val="-27"/>
        <c:axId val="619006088"/>
        <c:axId val="619011184"/>
      </c:barChart>
      <c:catAx>
        <c:axId val="619006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11184"/>
        <c:crosses val="autoZero"/>
        <c:auto val="1"/>
        <c:lblAlgn val="ctr"/>
        <c:lblOffset val="100"/>
        <c:noMultiLvlLbl val="0"/>
      </c:catAx>
      <c:valAx>
        <c:axId val="619011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0"/>
              <c:y val="0.27525892596758739"/>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60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Standard'!$O$69</c:f>
              <c:strCache>
                <c:ptCount val="1"/>
                <c:pt idx="0">
                  <c:v>Percentage of Verified savings kWh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Standard'!$A$70:$A$81</c:f>
              <c:strCache>
                <c:ptCount val="12"/>
                <c:pt idx="0">
                  <c:v>Interior LED Linear Lamp Replacing 4ft T8, T12, or T5 Lamp</c:v>
                </c:pt>
                <c:pt idx="1">
                  <c:v>Interior LED 2X4 Troffer or Linear Ambient replacing T8, T12 or T5/T5HO fixture</c:v>
                </c:pt>
                <c:pt idx="2">
                  <c:v>Interior LED 2X4 Retrofit Kit replacing T8, T12 or T5/T5HO fixture</c:v>
                </c:pt>
                <c:pt idx="3">
                  <c:v>Interior Occupancy or Vacancy Sensor Replacing No Controls</c:v>
                </c:pt>
                <c:pt idx="4">
                  <c:v>LED low/high bay mogul screw-base lamp/retrofit kit replacing 301W - 450W fixture</c:v>
                </c:pt>
                <c:pt idx="5">
                  <c:v>Interior Directional LED Lamp replacing 50-70W Lamp</c:v>
                </c:pt>
                <c:pt idx="6">
                  <c:v>Interior Directional LED Lamp replacing 71-110W Lamp</c:v>
                </c:pt>
                <c:pt idx="7">
                  <c:v>Remove 4ft Lamp from T8 or T12 system</c:v>
                </c:pt>
                <c:pt idx="8">
                  <c:v>LED Low/High Bay Fixture replacing 301W‐450W fixture</c:v>
                </c:pt>
                <c:pt idx="9">
                  <c:v>Interior LED 2X2 Troffer or Linear Ambient replacing T8, T12 or T5/T5HO fixture</c:v>
                </c:pt>
                <c:pt idx="10">
                  <c:v>Interior Omnidirectional LED Lamp replacing 40-60W Lamp</c:v>
                </c:pt>
                <c:pt idx="11">
                  <c:v>Other Measures</c:v>
                </c:pt>
              </c:strCache>
            </c:strRef>
          </c:cat>
          <c:val>
            <c:numRef>
              <c:f>'Business EER - Standard'!$O$70:$O$81</c:f>
              <c:numCache>
                <c:formatCode>0%</c:formatCode>
                <c:ptCount val="12"/>
                <c:pt idx="0">
                  <c:v>0.29079741452669333</c:v>
                </c:pt>
                <c:pt idx="1">
                  <c:v>0.10349517305364832</c:v>
                </c:pt>
                <c:pt idx="5">
                  <c:v>3.1970364487965836E-2</c:v>
                </c:pt>
                <c:pt idx="6">
                  <c:v>3.155611220080979E-2</c:v>
                </c:pt>
                <c:pt idx="7">
                  <c:v>2.527376040756971E-2</c:v>
                </c:pt>
                <c:pt idx="8">
                  <c:v>9.2128101600776099E-2</c:v>
                </c:pt>
                <c:pt idx="9">
                  <c:v>1.2670655545880623E-2</c:v>
                </c:pt>
                <c:pt idx="10">
                  <c:v>2.0756859829208229E-2</c:v>
                </c:pt>
                <c:pt idx="11">
                  <c:v>0.15566623060213475</c:v>
                </c:pt>
              </c:numCache>
            </c:numRef>
          </c:val>
          <c:extLst>
            <c:ext xmlns:c16="http://schemas.microsoft.com/office/drawing/2014/chart" uri="{C3380CC4-5D6E-409C-BE32-E72D297353CC}">
              <c16:uniqueId val="{00000000-55C6-4A04-852E-37B8BA25E0B2}"/>
            </c:ext>
          </c:extLst>
        </c:ser>
        <c:dLbls>
          <c:showLegendKey val="0"/>
          <c:showVal val="0"/>
          <c:showCatName val="0"/>
          <c:showSerName val="0"/>
          <c:showPercent val="0"/>
          <c:showBubbleSize val="0"/>
        </c:dLbls>
        <c:gapWidth val="219"/>
        <c:overlap val="-27"/>
        <c:axId val="1371168128"/>
        <c:axId val="1112991104"/>
      </c:barChart>
      <c:catAx>
        <c:axId val="137116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2991104"/>
        <c:crosses val="autoZero"/>
        <c:auto val="1"/>
        <c:lblAlgn val="ctr"/>
        <c:lblOffset val="100"/>
        <c:noMultiLvlLbl val="0"/>
      </c:catAx>
      <c:valAx>
        <c:axId val="1112991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71168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Standard'!$P$69</c:f>
              <c:strCache>
                <c:ptCount val="1"/>
                <c:pt idx="0">
                  <c:v>Percentage of Verified savings kW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Standard'!$A$70:$A$81</c:f>
              <c:strCache>
                <c:ptCount val="12"/>
                <c:pt idx="0">
                  <c:v>Interior LED Linear Lamp Replacing 4ft T8, T12, or T5 Lamp</c:v>
                </c:pt>
                <c:pt idx="1">
                  <c:v>Interior LED 2X4 Troffer or Linear Ambient replacing T8, T12 or T5/T5HO fixture</c:v>
                </c:pt>
                <c:pt idx="2">
                  <c:v>Interior LED 2X4 Retrofit Kit replacing T8, T12 or T5/T5HO fixture</c:v>
                </c:pt>
                <c:pt idx="3">
                  <c:v>Interior Occupancy or Vacancy Sensor Replacing No Controls</c:v>
                </c:pt>
                <c:pt idx="4">
                  <c:v>LED low/high bay mogul screw-base lamp/retrofit kit replacing 301W - 450W fixture</c:v>
                </c:pt>
                <c:pt idx="5">
                  <c:v>Interior Directional LED Lamp replacing 50-70W Lamp</c:v>
                </c:pt>
                <c:pt idx="6">
                  <c:v>Interior Directional LED Lamp replacing 71-110W Lamp</c:v>
                </c:pt>
                <c:pt idx="7">
                  <c:v>Remove 4ft Lamp from T8 or T12 system</c:v>
                </c:pt>
                <c:pt idx="8">
                  <c:v>LED Low/High Bay Fixture replacing 301W‐450W fixture</c:v>
                </c:pt>
                <c:pt idx="9">
                  <c:v>Interior LED 2X2 Troffer or Linear Ambient replacing T8, T12 or T5/T5HO fixture</c:v>
                </c:pt>
                <c:pt idx="10">
                  <c:v>Interior Omnidirectional LED Lamp replacing 40-60W Lamp</c:v>
                </c:pt>
                <c:pt idx="11">
                  <c:v>Other Measures</c:v>
                </c:pt>
              </c:strCache>
            </c:strRef>
          </c:cat>
          <c:val>
            <c:numRef>
              <c:f>'Business EER - Standard'!$P$70:$P$81</c:f>
              <c:numCache>
                <c:formatCode>0%</c:formatCode>
                <c:ptCount val="12"/>
                <c:pt idx="0">
                  <c:v>0.24587385101458753</c:v>
                </c:pt>
                <c:pt idx="1">
                  <c:v>8.6232224669959542E-2</c:v>
                </c:pt>
                <c:pt idx="5">
                  <c:v>2.6666634677619556E-2</c:v>
                </c:pt>
                <c:pt idx="6">
                  <c:v>2.5339027695602742E-2</c:v>
                </c:pt>
                <c:pt idx="7">
                  <c:v>2.0553959801992771E-2</c:v>
                </c:pt>
                <c:pt idx="8">
                  <c:v>6.2026475057844387E-2</c:v>
                </c:pt>
                <c:pt idx="9">
                  <c:v>1.095705393753801E-2</c:v>
                </c:pt>
                <c:pt idx="10">
                  <c:v>1.7134278992456842E-2</c:v>
                </c:pt>
                <c:pt idx="11">
                  <c:v>0.11908381834069888</c:v>
                </c:pt>
              </c:numCache>
            </c:numRef>
          </c:val>
          <c:extLst>
            <c:ext xmlns:c16="http://schemas.microsoft.com/office/drawing/2014/chart" uri="{C3380CC4-5D6E-409C-BE32-E72D297353CC}">
              <c16:uniqueId val="{00000000-F492-44A7-8C1B-518643869417}"/>
            </c:ext>
          </c:extLst>
        </c:ser>
        <c:dLbls>
          <c:showLegendKey val="0"/>
          <c:showVal val="0"/>
          <c:showCatName val="0"/>
          <c:showSerName val="0"/>
          <c:showPercent val="0"/>
          <c:showBubbleSize val="0"/>
        </c:dLbls>
        <c:gapWidth val="219"/>
        <c:overlap val="-27"/>
        <c:axId val="1117304320"/>
        <c:axId val="692433072"/>
      </c:barChart>
      <c:catAx>
        <c:axId val="111730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92433072"/>
        <c:crosses val="autoZero"/>
        <c:auto val="1"/>
        <c:lblAlgn val="ctr"/>
        <c:lblOffset val="100"/>
        <c:noMultiLvlLbl val="0"/>
      </c:catAx>
      <c:valAx>
        <c:axId val="692433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04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Standard'!$G$87</c:f>
              <c:strCache>
                <c:ptCount val="1"/>
                <c:pt idx="0">
                  <c:v>% of Verified Total kWh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Standard'!$B$89:$B$95</c:f>
              <c:strCache>
                <c:ptCount val="7"/>
                <c:pt idx="0">
                  <c:v>Industrial</c:v>
                </c:pt>
                <c:pt idx="1">
                  <c:v>Office</c:v>
                </c:pt>
                <c:pt idx="2">
                  <c:v>Other</c:v>
                </c:pt>
                <c:pt idx="3">
                  <c:v>Retail</c:v>
                </c:pt>
                <c:pt idx="4">
                  <c:v>School</c:v>
                </c:pt>
                <c:pt idx="5">
                  <c:v>Warehouse</c:v>
                </c:pt>
                <c:pt idx="6">
                  <c:v>Parking Garage*</c:v>
                </c:pt>
              </c:strCache>
            </c:strRef>
          </c:cat>
          <c:val>
            <c:numRef>
              <c:f>'Business EER - Standard'!$G$88:$G$95</c:f>
              <c:numCache>
                <c:formatCode>0%</c:formatCode>
                <c:ptCount val="8"/>
                <c:pt idx="0">
                  <c:v>4.5633886993562897E-3</c:v>
                </c:pt>
                <c:pt idx="1">
                  <c:v>9.7429153533852439E-2</c:v>
                </c:pt>
                <c:pt idx="2">
                  <c:v>0.24592618607912334</c:v>
                </c:pt>
                <c:pt idx="3">
                  <c:v>0.28567097982321027</c:v>
                </c:pt>
                <c:pt idx="4">
                  <c:v>0.12734835081289375</c:v>
                </c:pt>
                <c:pt idx="5">
                  <c:v>0.15509676801157252</c:v>
                </c:pt>
                <c:pt idx="6">
                  <c:v>8.0723298576971872E-2</c:v>
                </c:pt>
                <c:pt idx="7">
                  <c:v>3.2418744630194813E-3</c:v>
                </c:pt>
              </c:numCache>
            </c:numRef>
          </c:val>
          <c:extLst>
            <c:ext xmlns:c16="http://schemas.microsoft.com/office/drawing/2014/chart" uri="{C3380CC4-5D6E-409C-BE32-E72D297353CC}">
              <c16:uniqueId val="{00000000-6259-45E0-B2FE-36DEF67734B3}"/>
            </c:ext>
          </c:extLst>
        </c:ser>
        <c:dLbls>
          <c:showLegendKey val="0"/>
          <c:showVal val="0"/>
          <c:showCatName val="0"/>
          <c:showSerName val="0"/>
          <c:showPercent val="0"/>
          <c:showBubbleSize val="0"/>
        </c:dLbls>
        <c:gapWidth val="219"/>
        <c:overlap val="-27"/>
        <c:axId val="1116108208"/>
        <c:axId val="996195264"/>
      </c:barChart>
      <c:catAx>
        <c:axId val="11161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6195264"/>
        <c:crosses val="autoZero"/>
        <c:auto val="1"/>
        <c:lblAlgn val="ctr"/>
        <c:lblOffset val="100"/>
        <c:noMultiLvlLbl val="0"/>
      </c:catAx>
      <c:valAx>
        <c:axId val="99619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6108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EER - Standard'!$K$87</c:f>
              <c:strCache>
                <c:ptCount val="1"/>
                <c:pt idx="0">
                  <c:v>% of Verified Total kW</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Standard'!$B$89:$B$95</c:f>
              <c:strCache>
                <c:ptCount val="7"/>
                <c:pt idx="0">
                  <c:v>Industrial</c:v>
                </c:pt>
                <c:pt idx="1">
                  <c:v>Office</c:v>
                </c:pt>
                <c:pt idx="2">
                  <c:v>Other</c:v>
                </c:pt>
                <c:pt idx="3">
                  <c:v>Retail</c:v>
                </c:pt>
                <c:pt idx="4">
                  <c:v>School</c:v>
                </c:pt>
                <c:pt idx="5">
                  <c:v>Warehouse</c:v>
                </c:pt>
                <c:pt idx="6">
                  <c:v>Parking Garage*</c:v>
                </c:pt>
              </c:strCache>
            </c:strRef>
          </c:cat>
          <c:val>
            <c:numRef>
              <c:f>'Business EER - Standard'!$K$88:$K$95</c:f>
              <c:numCache>
                <c:formatCode>0%</c:formatCode>
                <c:ptCount val="8"/>
                <c:pt idx="0">
                  <c:v>0</c:v>
                </c:pt>
                <c:pt idx="1">
                  <c:v>6.106791030453617E-2</c:v>
                </c:pt>
                <c:pt idx="2">
                  <c:v>0.29762501339430403</c:v>
                </c:pt>
                <c:pt idx="3">
                  <c:v>0.25097778541728721</c:v>
                </c:pt>
                <c:pt idx="4">
                  <c:v>0.12664894728745585</c:v>
                </c:pt>
                <c:pt idx="5">
                  <c:v>0.15191234684048366</c:v>
                </c:pt>
                <c:pt idx="6">
                  <c:v>0.11010365974609893</c:v>
                </c:pt>
                <c:pt idx="7">
                  <c:v>1.664337009834084E-3</c:v>
                </c:pt>
              </c:numCache>
            </c:numRef>
          </c:val>
          <c:extLst>
            <c:ext xmlns:c16="http://schemas.microsoft.com/office/drawing/2014/chart" uri="{C3380CC4-5D6E-409C-BE32-E72D297353CC}">
              <c16:uniqueId val="{00000000-167E-4BCD-8DF4-F77F56BA26E7}"/>
            </c:ext>
          </c:extLst>
        </c:ser>
        <c:dLbls>
          <c:showLegendKey val="0"/>
          <c:showVal val="0"/>
          <c:showCatName val="0"/>
          <c:showSerName val="0"/>
          <c:showPercent val="0"/>
          <c:showBubbleSize val="0"/>
        </c:dLbls>
        <c:gapWidth val="219"/>
        <c:overlap val="-27"/>
        <c:axId val="1117302656"/>
        <c:axId val="1113042080"/>
      </c:barChart>
      <c:catAx>
        <c:axId val="111730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3042080"/>
        <c:crosses val="autoZero"/>
        <c:auto val="1"/>
        <c:lblAlgn val="ctr"/>
        <c:lblOffset val="100"/>
        <c:noMultiLvlLbl val="0"/>
      </c:catAx>
      <c:valAx>
        <c:axId val="1113042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17302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922187171398531E-2"/>
          <c:w val="0.69178002142529504"/>
          <c:h val="0.6235117613452892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4-Year Target</c:v>
                </c:pt>
              </c:strCache>
            </c:strRef>
          </c:cat>
          <c:val>
            <c:numRef>
              <c:f>('Business EER - Custom'!$B$12,'Business EER - Custom'!$C$12,'Business EER - Custom'!$F$12,'Business EER - Custom'!$E$12)</c:f>
              <c:numCache>
                <c:formatCode>#,##0</c:formatCode>
                <c:ptCount val="4"/>
                <c:pt idx="0">
                  <c:v>11064345.68</c:v>
                </c:pt>
                <c:pt idx="1">
                  <c:v>10792666.718862209</c:v>
                </c:pt>
                <c:pt idx="2">
                  <c:v>7446940.0360149238</c:v>
                </c:pt>
                <c:pt idx="3">
                  <c:v>37599915.444750056</c:v>
                </c:pt>
              </c:numCache>
            </c:numRef>
          </c:val>
          <c:extLst>
            <c:ext xmlns:c16="http://schemas.microsoft.com/office/drawing/2014/chart" uri="{C3380CC4-5D6E-409C-BE32-E72D297353CC}">
              <c16:uniqueId val="{00000000-B162-4EEC-B021-3CF68858DB07}"/>
            </c:ext>
          </c:extLst>
        </c:ser>
        <c:dLbls>
          <c:dLblPos val="outEnd"/>
          <c:showLegendKey val="0"/>
          <c:showVal val="1"/>
          <c:showCatName val="0"/>
          <c:showSerName val="0"/>
          <c:showPercent val="0"/>
          <c:showBubbleSize val="0"/>
        </c:dLbls>
        <c:gapWidth val="219"/>
        <c:overlap val="-27"/>
        <c:axId val="619006872"/>
        <c:axId val="619007264"/>
      </c:barChart>
      <c:catAx>
        <c:axId val="619006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7264"/>
        <c:crosses val="autoZero"/>
        <c:auto val="1"/>
        <c:lblAlgn val="ctr"/>
        <c:lblOffset val="100"/>
        <c:noMultiLvlLbl val="0"/>
      </c:catAx>
      <c:valAx>
        <c:axId val="619007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(MWh)</a:t>
                </a:r>
              </a:p>
            </c:rich>
          </c:tx>
          <c:layout>
            <c:manualLayout>
              <c:xMode val="edge"/>
              <c:yMode val="edge"/>
              <c:x val="2.7777777777777779E-3"/>
              <c:y val="0.17834281131525223"/>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190068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plotArea>
      <cx:plotAreaRegion>
        <cx:series layoutId="clusteredColumn" uniqueId="{1741D031-E36E-4B51-A27C-F25046E529CB}">
          <cx:dataLabels/>
          <cx:dataId val="0"/>
          <cx:layoutPr>
            <cx:aggregation/>
          </cx:layoutPr>
          <cx:axisId val="1"/>
        </cx:series>
        <cx:series layoutId="paretoLine" ownerIdx="0" uniqueId="{85C07BF6-FD9E-492C-8625-9847938F9A59}">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val">
        <cx:f>_xlchart.v1.27</cx:f>
      </cx:numDim>
    </cx:data>
  </cx:chartData>
  <cx:chart>
    <cx:plotArea>
      <cx:plotAreaRegion>
        <cx:series layoutId="clusteredColumn" uniqueId="{4FD6395F-90A8-49D9-8833-029FE2106A62}">
          <cx:dataLabels/>
          <cx:dataId val="0"/>
          <cx:layoutPr>
            <cx:aggregation/>
          </cx:layoutPr>
          <cx:axisId val="1"/>
        </cx:series>
        <cx:series layoutId="paretoLine" ownerIdx="0" uniqueId="{8EC3FA1F-E0E2-4D1E-953F-245113969E68}">
          <cx:spPr>
            <a:ln>
              <a:noFill/>
            </a:ln>
          </cx:spPr>
          <cx:axisId val="2"/>
        </cx:series>
      </cx:plotAreaRegion>
      <cx:axis id="0">
        <cx:catScaling gapWidth="0"/>
        <cx:tickLabels/>
      </cx:axis>
      <cx:axis id="1">
        <cx:valScaling max="0.5"/>
        <cx:majorGridlines/>
        <cx:tickLabels/>
        <cx:numFmt formatCode="0%" sourceLinked="0"/>
      </cx:axis>
      <cx:axis id="2">
        <cx:valScaling max="1" min="0"/>
        <cx:units unit="percentage"/>
        <cx:tickLabels/>
      </cx:axis>
    </cx:plotArea>
  </cx:chart>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_xlchart.v1.30</cx:f>
      </cx:strDim>
      <cx:numDim type="val">
        <cx:f>_xlchart.v1.31</cx:f>
      </cx:numDim>
    </cx:data>
  </cx:chartData>
  <cx:chart>
    <cx:plotArea>
      <cx:plotAreaRegion>
        <cx:series layoutId="clusteredColumn" uniqueId="{2A9A1DC6-6142-4722-BFA7-3F89C6709094}">
          <cx:dataLabels/>
          <cx:dataId val="0"/>
          <cx:layoutPr>
            <cx:aggregation/>
          </cx:layoutPr>
          <cx:axisId val="1"/>
        </cx:series>
        <cx:series layoutId="paretoLine" ownerIdx="0" uniqueId="{F6FFD5F0-B06A-419A-8D10-674CAA4A8DED}">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val">
        <cx:f>_xlchart.v1.21</cx:f>
      </cx:numDim>
    </cx:data>
  </cx:chartData>
  <cx:chart>
    <cx:plotArea>
      <cx:plotAreaRegion>
        <cx:series layoutId="clusteredColumn" uniqueId="{34B7224B-69D4-40FE-8AED-E3DE2409891A}">
          <cx:dataLabels/>
          <cx:dataId val="0"/>
          <cx:layoutPr>
            <cx:aggregation/>
          </cx:layoutPr>
          <cx:axisId val="1"/>
        </cx:series>
        <cx:series layoutId="paretoLine" ownerIdx="0" uniqueId="{A94D4490-E1E8-4B4B-BECB-090835F63884}">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val">
        <cx:f>_xlchart.v1.25</cx:f>
      </cx:numDim>
    </cx:data>
  </cx:chartData>
  <cx:chart>
    <cx:plotArea>
      <cx:plotAreaRegion>
        <cx:series layoutId="clusteredColumn" uniqueId="{C28081B0-3AE7-4D9E-9563-69088710EE43}">
          <cx:dataLabels/>
          <cx:dataId val="0"/>
          <cx:layoutPr>
            <cx:aggregation/>
          </cx:layoutPr>
          <cx:axisId val="1"/>
        </cx:series>
        <cx:series layoutId="paretoLine" ownerIdx="0" uniqueId="{F6D72968-7EB3-47EC-91BD-BA701381447E}">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val">
        <cx:f>_xlchart.v1.23</cx:f>
      </cx:numDim>
    </cx:data>
  </cx:chartData>
  <cx:chart>
    <cx:plotArea>
      <cx:plotAreaRegion>
        <cx:series layoutId="clusteredColumn" uniqueId="{69675022-5DB1-451D-9BA7-7CB90F7BDA4D}">
          <cx:dataLabels pos="outEnd">
            <cx:visibility seriesName="0" categoryName="0" value="1"/>
          </cx:dataLabels>
          <cx:dataId val="0"/>
          <cx:layoutPr>
            <cx:aggregation/>
          </cx:layoutPr>
          <cx:axisId val="1"/>
        </cx:series>
        <cx:series layoutId="paretoLine" ownerIdx="0" uniqueId="{6B064A6B-E5E5-41FA-A13D-0DF354C51305}">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5.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val">
        <cx:f>_xlchart.v1.19</cx:f>
      </cx:numDim>
    </cx:data>
  </cx:chartData>
  <cx:chart>
    <cx:plotArea>
      <cx:plotAreaRegion>
        <cx:series layoutId="clusteredColumn" uniqueId="{539D4D0B-8A93-4CED-ABA5-CD0CF6DD4678}">
          <cx:dataLabels pos="outEnd">
            <cx:visibility seriesName="0" categoryName="0" value="1"/>
          </cx:dataLabels>
          <cx:dataId val="0"/>
          <cx:layoutPr>
            <cx:aggregation/>
          </cx:layoutPr>
          <cx:axisId val="1"/>
        </cx:series>
        <cx:series layoutId="paretoLine" ownerIdx="0" uniqueId="{11985115-DACB-4F03-A6A2-B75EE6396B75}">
          <cx:spPr>
            <a:ln>
              <a:noFill/>
            </a:ln>
          </cx:spPr>
          <cx:axisId val="2"/>
        </cx:series>
      </cx:plotAreaRegion>
      <cx:axis id="0">
        <cx:catScaling gapWidth="0"/>
        <cx:tickLabels/>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Calibri" panose="020F0502020204030204"/>
            </a:endParaRPr>
          </a:p>
        </cx:txPr>
      </cx:axis>
      <cx:axis id="1">
        <cx:valScaling max="0.5"/>
        <cx:majorGridlines/>
        <cx:tickLabels/>
        <cx:numFmt formatCode="0%" sourceLinked="0"/>
      </cx:axis>
      <cx:axis id="2" hidden="1">
        <cx:valScaling max="1" min="0"/>
        <cx:units unit="percentage"/>
        <cx:tickLabels/>
      </cx:axis>
    </cx:plotArea>
  </cx:chart>
</cx:chartSpace>
</file>

<file path=xl/charts/chartEx16.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val">
        <cx:f>_xlchart.v1.17</cx:f>
      </cx:numDim>
    </cx:data>
  </cx:chartData>
  <cx:chart>
    <cx:plotArea>
      <cx:plotAreaRegion>
        <cx:series layoutId="clusteredColumn" uniqueId="{7429C6A6-9E7A-4EC5-9817-34F2021846C6}">
          <cx:dataLabels pos="outEnd">
            <cx:visibility seriesName="0" categoryName="0" value="1"/>
          </cx:dataLabels>
          <cx:dataId val="0"/>
          <cx:layoutPr>
            <cx:aggregation/>
          </cx:layoutPr>
          <cx:axisId val="1"/>
        </cx:series>
        <cx:series layoutId="paretoLine" ownerIdx="0" uniqueId="{8A13A1A3-E63D-4FA6-9AE5-8D01970ED6FF}">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17.xml><?xml version="1.0" encoding="utf-8"?>
<cx:chartSpace xmlns:a="http://schemas.openxmlformats.org/drawingml/2006/main" xmlns:r="http://schemas.openxmlformats.org/officeDocument/2006/relationships" xmlns:cx="http://schemas.microsoft.com/office/drawing/2014/chartex">
  <cx:chartData>
    <cx:data id="0">
      <cx:strDim type="cat">
        <cx:f>_xlchart.v1.34</cx:f>
      </cx:strDim>
      <cx:numDim type="val">
        <cx:f>_xlchart.v1.35</cx:f>
      </cx:numDim>
    </cx:data>
  </cx:chartData>
  <cx:chart>
    <cx:plotArea>
      <cx:plotAreaRegion>
        <cx:series layoutId="clusteredColumn" uniqueId="{1741D031-E36E-4B51-A27C-F25046E529CB}">
          <cx:dataLabels/>
          <cx:dataId val="0"/>
          <cx:layoutPr>
            <cx:aggregation/>
          </cx:layoutPr>
          <cx:axisId val="1"/>
        </cx:series>
        <cx:series layoutId="paretoLine" ownerIdx="0" uniqueId="{85C07BF6-FD9E-492C-8625-9847938F9A59}">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18.xml><?xml version="1.0" encoding="utf-8"?>
<cx:chartSpace xmlns:a="http://schemas.openxmlformats.org/drawingml/2006/main" xmlns:r="http://schemas.openxmlformats.org/officeDocument/2006/relationships" xmlns:cx="http://schemas.microsoft.com/office/drawing/2014/chartex">
  <cx:chartData>
    <cx:data id="0">
      <cx:strDim type="cat">
        <cx:f>_xlchart.v1.32</cx:f>
      </cx:strDim>
      <cx:numDim type="val">
        <cx:f>_xlchart.v1.33</cx:f>
      </cx:numDim>
    </cx:data>
  </cx:chartData>
  <cx:chart>
    <cx:plotArea>
      <cx:plotAreaRegion>
        <cx:series layoutId="clusteredColumn" uniqueId="{4FD6395F-90A8-49D9-8833-029FE2106A62}">
          <cx:dataLabels/>
          <cx:dataId val="0"/>
          <cx:layoutPr>
            <cx:aggregation/>
          </cx:layoutPr>
          <cx:axisId val="1"/>
        </cx:series>
        <cx:series layoutId="paretoLine" ownerIdx="0" uniqueId="{8EC3FA1F-E0E2-4D1E-953F-245113969E68}">
          <cx:spPr>
            <a:ln>
              <a:noFill/>
            </a:ln>
          </cx:spPr>
          <cx:axisId val="2"/>
        </cx:series>
      </cx:plotAreaRegion>
      <cx:axis id="0">
        <cx:catScaling gapWidth="0"/>
        <cx:tickLabels/>
      </cx:axis>
      <cx:axis id="1">
        <cx:valScaling max="0.5"/>
        <cx:majorGridlines/>
        <cx:tickLabels/>
        <cx:numFmt formatCode="0%" sourceLinked="0"/>
      </cx:axis>
      <cx:axis id="2">
        <cx:valScaling max="1" min="0"/>
        <cx:units unit="percentage"/>
        <cx:tickLabels/>
      </cx:axis>
    </cx:plotArea>
  </cx:chart>
</cx:chartSpace>
</file>

<file path=xl/charts/chartEx19.xml><?xml version="1.0" encoding="utf-8"?>
<cx:chartSpace xmlns:a="http://schemas.openxmlformats.org/drawingml/2006/main" xmlns:r="http://schemas.openxmlformats.org/officeDocument/2006/relationships" xmlns:cx="http://schemas.microsoft.com/office/drawing/2014/chartex">
  <cx:chartData>
    <cx:data id="0">
      <cx:strDim type="cat">
        <cx:f>_xlchart.v1.42</cx:f>
      </cx:strDim>
      <cx:numDim type="val">
        <cx:f>_xlchart.v1.43</cx:f>
      </cx:numDim>
    </cx:data>
  </cx:chartData>
  <cx:chart>
    <cx:plotArea>
      <cx:plotAreaRegion>
        <cx:series layoutId="clusteredColumn" uniqueId="{2A9A1DC6-6142-4722-BFA7-3F89C6709094}">
          <cx:dataLabels/>
          <cx:dataId val="0"/>
          <cx:layoutPr>
            <cx:aggregation/>
          </cx:layoutPr>
          <cx:axisId val="1"/>
        </cx:series>
        <cx:series layoutId="paretoLine" ownerIdx="0" uniqueId="{F6FFD5F0-B06A-419A-8D10-674CAA4A8DED}">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plotArea>
      <cx:plotAreaRegion>
        <cx:series layoutId="clusteredColumn" uniqueId="{4FD6395F-90A8-49D9-8833-029FE2106A62}">
          <cx:dataLabels/>
          <cx:dataId val="0"/>
          <cx:layoutPr>
            <cx:aggregation/>
          </cx:layoutPr>
          <cx:axisId val="1"/>
        </cx:series>
        <cx:series layoutId="paretoLine" ownerIdx="0" uniqueId="{8EC3FA1F-E0E2-4D1E-953F-245113969E68}">
          <cx:spPr>
            <a:ln>
              <a:noFill/>
            </a:ln>
          </cx:spPr>
          <cx:axisId val="2"/>
        </cx:series>
      </cx:plotAreaRegion>
      <cx:axis id="0">
        <cx:catScaling gapWidth="0"/>
        <cx:tickLabels/>
      </cx:axis>
      <cx:axis id="1">
        <cx:valScaling max="0.5"/>
        <cx:majorGridlines/>
        <cx:tickLabels/>
        <cx:numFmt formatCode="0%" sourceLinked="0"/>
      </cx:axis>
      <cx:axis id="2">
        <cx:valScaling max="1" min="0"/>
        <cx:units unit="percentage"/>
        <cx:tickLabels/>
      </cx:axis>
    </cx:plotArea>
  </cx:chart>
</cx:chartSpace>
</file>

<file path=xl/charts/chartEx20.xml><?xml version="1.0" encoding="utf-8"?>
<cx:chartSpace xmlns:a="http://schemas.openxmlformats.org/drawingml/2006/main" xmlns:r="http://schemas.openxmlformats.org/officeDocument/2006/relationships" xmlns:cx="http://schemas.microsoft.com/office/drawing/2014/chartex">
  <cx:chartData>
    <cx:data id="0">
      <cx:strDim type="cat">
        <cx:f>_xlchart.v1.40</cx:f>
      </cx:strDim>
      <cx:numDim type="val">
        <cx:f>_xlchart.v1.41</cx:f>
      </cx:numDim>
    </cx:data>
  </cx:chartData>
  <cx:chart>
    <cx:plotArea>
      <cx:plotAreaRegion>
        <cx:series layoutId="clusteredColumn" uniqueId="{34B7224B-69D4-40FE-8AED-E3DE2409891A}">
          <cx:dataLabels/>
          <cx:dataId val="0"/>
          <cx:layoutPr>
            <cx:aggregation/>
          </cx:layoutPr>
          <cx:axisId val="1"/>
        </cx:series>
        <cx:series layoutId="paretoLine" ownerIdx="0" uniqueId="{A94D4490-E1E8-4B4B-BECB-090835F63884}">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21.xml><?xml version="1.0" encoding="utf-8"?>
<cx:chartSpace xmlns:a="http://schemas.openxmlformats.org/drawingml/2006/main" xmlns:r="http://schemas.openxmlformats.org/officeDocument/2006/relationships" xmlns:cx="http://schemas.microsoft.com/office/drawing/2014/chartex">
  <cx:chartData>
    <cx:data id="0">
      <cx:strDim type="cat">
        <cx:f>_xlchart.v1.44</cx:f>
      </cx:strDim>
      <cx:numDim type="val">
        <cx:f>_xlchart.v1.45</cx:f>
      </cx:numDim>
    </cx:data>
  </cx:chartData>
  <cx:chart>
    <cx:plotArea>
      <cx:plotAreaRegion>
        <cx:series layoutId="clusteredColumn" uniqueId="{C28081B0-3AE7-4D9E-9563-69088710EE43}">
          <cx:dataLabels/>
          <cx:dataId val="0"/>
          <cx:layoutPr>
            <cx:aggregation/>
          </cx:layoutPr>
          <cx:axisId val="1"/>
        </cx:series>
        <cx:series layoutId="paretoLine" ownerIdx="0" uniqueId="{F6D72968-7EB3-47EC-91BD-BA701381447E}">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22.xml><?xml version="1.0" encoding="utf-8"?>
<cx:chartSpace xmlns:a="http://schemas.openxmlformats.org/drawingml/2006/main" xmlns:r="http://schemas.openxmlformats.org/officeDocument/2006/relationships" xmlns:cx="http://schemas.microsoft.com/office/drawing/2014/chartex">
  <cx:chartData>
    <cx:data id="0">
      <cx:strDim type="cat">
        <cx:f>_xlchart.v1.38</cx:f>
      </cx:strDim>
      <cx:numDim type="val">
        <cx:f>_xlchart.v1.39</cx:f>
      </cx:numDim>
    </cx:data>
  </cx:chartData>
  <cx:chart>
    <cx:plotArea>
      <cx:plotAreaRegion>
        <cx:series layoutId="clusteredColumn" uniqueId="{69675022-5DB1-451D-9BA7-7CB90F7BDA4D}">
          <cx:dataLabels pos="outEnd">
            <cx:visibility seriesName="0" categoryName="0" value="1"/>
          </cx:dataLabels>
          <cx:dataId val="0"/>
          <cx:layoutPr>
            <cx:aggregation/>
          </cx:layoutPr>
          <cx:axisId val="1"/>
        </cx:series>
        <cx:series layoutId="paretoLine" ownerIdx="0" uniqueId="{6B064A6B-E5E5-41FA-A13D-0DF354C51305}">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23.xml><?xml version="1.0" encoding="utf-8"?>
<cx:chartSpace xmlns:a="http://schemas.openxmlformats.org/drawingml/2006/main" xmlns:r="http://schemas.openxmlformats.org/officeDocument/2006/relationships" xmlns:cx="http://schemas.microsoft.com/office/drawing/2014/chartex">
  <cx:chartData>
    <cx:data id="0">
      <cx:strDim type="cat">
        <cx:f>_xlchart.v1.36</cx:f>
      </cx:strDim>
      <cx:numDim type="val">
        <cx:f>_xlchart.v1.37</cx:f>
      </cx:numDim>
    </cx:data>
  </cx:chartData>
  <cx:chart>
    <cx:plotArea>
      <cx:plotAreaRegion>
        <cx:series layoutId="clusteredColumn" uniqueId="{539D4D0B-8A93-4CED-ABA5-CD0CF6DD4678}">
          <cx:dataLabels pos="outEnd">
            <cx:visibility seriesName="0" categoryName="0" value="1"/>
          </cx:dataLabels>
          <cx:dataId val="0"/>
          <cx:layoutPr>
            <cx:aggregation/>
          </cx:layoutPr>
          <cx:axisId val="1"/>
        </cx:series>
        <cx:series layoutId="paretoLine" ownerIdx="0" uniqueId="{11985115-DACB-4F03-A6A2-B75EE6396B75}">
          <cx:spPr>
            <a:ln>
              <a:noFill/>
            </a:ln>
          </cx:spPr>
          <cx:axisId val="2"/>
        </cx:series>
      </cx:plotAreaRegion>
      <cx:axis id="0">
        <cx:catScaling gapWidth="0"/>
        <cx:tickLabels/>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Calibri" panose="020F0502020204030204"/>
            </a:endParaRPr>
          </a:p>
        </cx:txPr>
      </cx:axis>
      <cx:axis id="1">
        <cx:valScaling max="0.5"/>
        <cx:majorGridlines/>
        <cx:tickLabels/>
        <cx:numFmt formatCode="0%" sourceLinked="0"/>
      </cx:axis>
      <cx:axis id="2" hidden="1">
        <cx:valScaling max="1" min="0"/>
        <cx:units unit="percentage"/>
        <cx:tickLabels/>
      </cx:axis>
    </cx:plotArea>
  </cx:chart>
</cx:chartSpace>
</file>

<file path=xl/charts/chartEx24.xml><?xml version="1.0" encoding="utf-8"?>
<cx:chartSpace xmlns:a="http://schemas.openxmlformats.org/drawingml/2006/main" xmlns:r="http://schemas.openxmlformats.org/officeDocument/2006/relationships" xmlns:cx="http://schemas.microsoft.com/office/drawing/2014/chartex">
  <cx:chartData>
    <cx:data id="0">
      <cx:strDim type="cat">
        <cx:f>_xlchart.v1.46</cx:f>
      </cx:strDim>
      <cx:numDim type="val">
        <cx:f>_xlchart.v1.47</cx:f>
      </cx:numDim>
    </cx:data>
  </cx:chartData>
  <cx:chart>
    <cx:plotArea>
      <cx:plotAreaRegion>
        <cx:series layoutId="clusteredColumn" uniqueId="{7429C6A6-9E7A-4EC5-9817-34F2021846C6}">
          <cx:dataLabels pos="outEnd">
            <cx:visibility seriesName="0" categoryName="0" value="1"/>
          </cx:dataLabels>
          <cx:dataId val="0"/>
          <cx:layoutPr>
            <cx:aggregation/>
          </cx:layoutPr>
          <cx:axisId val="1"/>
        </cx:series>
        <cx:series layoutId="paretoLine" ownerIdx="0" uniqueId="{8A13A1A3-E63D-4FA6-9AE5-8D01970ED6FF}">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25.xml><?xml version="1.0" encoding="utf-8"?>
<cx:chartSpace xmlns:a="http://schemas.openxmlformats.org/drawingml/2006/main" xmlns:r="http://schemas.openxmlformats.org/officeDocument/2006/relationships" xmlns:cx="http://schemas.microsoft.com/office/drawing/2014/chartex">
  <cx:chartData>
    <cx:data id="0">
      <cx:strDim type="cat">
        <cx:f>_xlchart.v1.54</cx:f>
      </cx:strDim>
      <cx:numDim type="val">
        <cx:f>_xlchart.v1.55</cx:f>
      </cx:numDim>
    </cx:data>
  </cx:chartData>
  <cx:chart>
    <cx:plotArea>
      <cx:plotAreaRegion>
        <cx:series layoutId="clusteredColumn" uniqueId="{D3D3285A-8E10-449C-844F-EF396F881D66}">
          <cx:dataLabels pos="outEnd">
            <cx:visibility seriesName="0" categoryName="0" value="1"/>
          </cx:dataLabels>
          <cx:dataId val="0"/>
          <cx:layoutPr>
            <cx:aggregation/>
          </cx:layoutPr>
          <cx:axisId val="1"/>
        </cx:series>
        <cx:series layoutId="paretoLine" ownerIdx="0" uniqueId="{9332980E-44C2-4F63-B068-758ADB68353B}">
          <cx:spPr>
            <a:solidFill>
              <a:schemeClr val="bg1"/>
            </a:solidFill>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26.xml><?xml version="1.0" encoding="utf-8"?>
<cx:chartSpace xmlns:a="http://schemas.openxmlformats.org/drawingml/2006/main" xmlns:r="http://schemas.openxmlformats.org/officeDocument/2006/relationships" xmlns:cx="http://schemas.microsoft.com/office/drawing/2014/chartex">
  <cx:chartData>
    <cx:data id="0">
      <cx:strDim type="cat">
        <cx:f>_xlchart.v1.48</cx:f>
      </cx:strDim>
      <cx:numDim type="val">
        <cx:f>_xlchart.v1.49</cx:f>
      </cx:numDim>
    </cx:data>
  </cx:chartData>
  <cx:chart>
    <cx:plotArea>
      <cx:plotAreaRegion>
        <cx:series layoutId="clusteredColumn" uniqueId="{539D4D0B-8A93-4CED-ABA5-CD0CF6DD4678}">
          <cx:dataLabels pos="outEnd">
            <cx:visibility seriesName="0" categoryName="0" value="1"/>
          </cx:dataLabels>
          <cx:dataId val="0"/>
          <cx:layoutPr>
            <cx:aggregation/>
          </cx:layoutPr>
          <cx:axisId val="1"/>
        </cx:series>
        <cx:series layoutId="paretoLine" ownerIdx="0" uniqueId="{11985115-DACB-4F03-A6A2-B75EE6396B75}">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27.xml><?xml version="1.0" encoding="utf-8"?>
<cx:chartSpace xmlns:a="http://schemas.openxmlformats.org/drawingml/2006/main" xmlns:r="http://schemas.openxmlformats.org/officeDocument/2006/relationships" xmlns:cx="http://schemas.microsoft.com/office/drawing/2014/chartex">
  <cx:chartData>
    <cx:data id="0">
      <cx:strDim type="cat">
        <cx:f>_xlchart.v1.50</cx:f>
      </cx:strDim>
      <cx:numDim type="val">
        <cx:f>_xlchart.v1.51</cx:f>
      </cx:numDim>
    </cx:data>
  </cx:chartData>
  <cx:chart>
    <cx:plotArea>
      <cx:plotAreaRegion>
        <cx:series layoutId="clusteredColumn" uniqueId="{69675022-5DB1-451D-9BA7-7CB90F7BDA4D}">
          <cx:dataLabels pos="outEnd">
            <cx:visibility seriesName="0" categoryName="0" value="1"/>
          </cx:dataLabels>
          <cx:dataId val="0"/>
          <cx:layoutPr>
            <cx:aggregation/>
          </cx:layoutPr>
          <cx:axisId val="1"/>
        </cx:series>
        <cx:series layoutId="paretoLine" ownerIdx="0" uniqueId="{6B064A6B-E5E5-41FA-A13D-0DF354C51305}">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28.xml><?xml version="1.0" encoding="utf-8"?>
<cx:chartSpace xmlns:a="http://schemas.openxmlformats.org/drawingml/2006/main" xmlns:r="http://schemas.openxmlformats.org/officeDocument/2006/relationships" xmlns:cx="http://schemas.microsoft.com/office/drawing/2014/chartex">
  <cx:chartData>
    <cx:data id="0">
      <cx:strDim type="cat">
        <cx:f>_xlchart.v1.52</cx:f>
      </cx:strDim>
      <cx:numDim type="val">
        <cx:f>_xlchart.v1.53</cx:f>
      </cx:numDim>
    </cx:data>
  </cx:chartData>
  <cx:chart>
    <cx:plotArea>
      <cx:plotAreaRegion>
        <cx:series layoutId="clusteredColumn" uniqueId="{7429C6A6-9E7A-4EC5-9817-34F2021846C6}">
          <cx:dataLabels pos="outEnd">
            <cx:visibility seriesName="0" categoryName="0" value="1"/>
          </cx:dataLabels>
          <cx:dataId val="0"/>
          <cx:layoutPr>
            <cx:aggregation/>
          </cx:layoutPr>
          <cx:axisId val="1"/>
        </cx:series>
        <cx:series layoutId="paretoLine" ownerIdx="0" uniqueId="{8A13A1A3-E63D-4FA6-9AE5-8D01970ED6FF}">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plotArea>
      <cx:plotAreaRegion>
        <cx:series layoutId="clusteredColumn" uniqueId="{2A9A1DC6-6142-4722-BFA7-3F89C6709094}">
          <cx:dataLabels/>
          <cx:dataId val="0"/>
          <cx:layoutPr>
            <cx:aggregation/>
          </cx:layoutPr>
          <cx:axisId val="1"/>
        </cx:series>
        <cx:series layoutId="paretoLine" ownerIdx="0" uniqueId="{F6FFD5F0-B06A-419A-8D10-674CAA4A8DED}">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val">
        <cx:f>_xlchart.v1.11</cx:f>
      </cx:numDim>
    </cx:data>
  </cx:chartData>
  <cx:chart>
    <cx:plotArea>
      <cx:plotAreaRegion>
        <cx:series layoutId="clusteredColumn" uniqueId="{34B7224B-69D4-40FE-8AED-E3DE2409891A}">
          <cx:dataLabels/>
          <cx:dataId val="0"/>
          <cx:layoutPr>
            <cx:aggregation/>
          </cx:layoutPr>
          <cx:axisId val="1"/>
        </cx:series>
        <cx:series layoutId="paretoLine" ownerIdx="0" uniqueId="{A94D4490-E1E8-4B4B-BECB-090835F63884}">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val">
        <cx:f>_xlchart.v1.13</cx:f>
      </cx:numDim>
    </cx:data>
  </cx:chartData>
  <cx:chart>
    <cx:plotArea>
      <cx:plotAreaRegion>
        <cx:series layoutId="clusteredColumn" uniqueId="{C28081B0-3AE7-4D9E-9563-69088710EE43}">
          <cx:dataLabels/>
          <cx:dataId val="0"/>
          <cx:layoutPr>
            <cx:aggregation/>
          </cx:layoutPr>
          <cx:axisId val="1"/>
        </cx:series>
        <cx:series layoutId="paretoLine" ownerIdx="0" uniqueId="{F6D72968-7EB3-47EC-91BD-BA701381447E}">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val">
        <cx:f>_xlchart.v1.15</cx:f>
      </cx:numDim>
    </cx:data>
  </cx:chartData>
  <cx:chart>
    <cx:plotArea>
      <cx:plotAreaRegion>
        <cx:series layoutId="clusteredColumn" uniqueId="{69675022-5DB1-451D-9BA7-7CB90F7BDA4D}">
          <cx:dataLabels pos="outEnd">
            <cx:visibility seriesName="0" categoryName="0" value="1"/>
          </cx:dataLabels>
          <cx:dataId val="0"/>
          <cx:layoutPr>
            <cx:aggregation/>
          </cx:layoutPr>
          <cx:axisId val="1"/>
        </cx:series>
        <cx:series layoutId="paretoLine" ownerIdx="0" uniqueId="{6B064A6B-E5E5-41FA-A13D-0DF354C51305}">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plotArea>
      <cx:plotAreaRegion>
        <cx:series layoutId="clusteredColumn" uniqueId="{539D4D0B-8A93-4CED-ABA5-CD0CF6DD4678}">
          <cx:dataLabels pos="outEnd">
            <cx:visibility seriesName="0" categoryName="0" value="1"/>
          </cx:dataLabels>
          <cx:dataId val="0"/>
          <cx:layoutPr>
            <cx:aggregation/>
          </cx:layoutPr>
          <cx:axisId val="1"/>
        </cx:series>
        <cx:series layoutId="paretoLine" ownerIdx="0" uniqueId="{11985115-DACB-4F03-A6A2-B75EE6396B75}">
          <cx:spPr>
            <a:ln>
              <a:noFill/>
            </a:ln>
          </cx:spPr>
          <cx:axisId val="2"/>
        </cx:series>
      </cx:plotAreaRegion>
      <cx:axis id="0">
        <cx:catScaling gapWidth="0"/>
        <cx:tickLabels/>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Calibri" panose="020F0502020204030204"/>
            </a:endParaRPr>
          </a:p>
        </cx:txPr>
      </cx:axis>
      <cx:axis id="1">
        <cx:valScaling max="0.5"/>
        <cx:majorGridlines/>
        <cx:tickLabels/>
        <cx:numFmt formatCode="0%" sourceLinked="0"/>
      </cx:axis>
      <cx:axis id="2" hidden="1">
        <cx:valScaling max="1" min="0"/>
        <cx:units unit="percentage"/>
        <cx:tickLabels/>
      </cx:axis>
    </cx:plotArea>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series layoutId="clusteredColumn" uniqueId="{7429C6A6-9E7A-4EC5-9817-34F2021846C6}">
          <cx:dataLabels pos="outEnd">
            <cx:visibility seriesName="0" categoryName="0" value="1"/>
          </cx:dataLabels>
          <cx:dataId val="0"/>
          <cx:layoutPr>
            <cx:aggregation/>
          </cx:layoutPr>
          <cx:axisId val="1"/>
        </cx:series>
        <cx:series layoutId="paretoLine" ownerIdx="0" uniqueId="{8A13A1A3-E63D-4FA6-9AE5-8D01970ED6FF}">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_xlchart.v1.28</cx:f>
      </cx:strDim>
      <cx:numDim type="val">
        <cx:f>_xlchart.v1.29</cx:f>
      </cx:numDim>
    </cx:data>
  </cx:chartData>
  <cx:chart>
    <cx:plotArea>
      <cx:plotAreaRegion>
        <cx:series layoutId="clusteredColumn" uniqueId="{1741D031-E36E-4B51-A27C-F25046E529CB}">
          <cx:dataLabels/>
          <cx:dataId val="0"/>
          <cx:layoutPr>
            <cx:aggregation/>
          </cx:layoutPr>
          <cx:axisId val="1"/>
        </cx:series>
        <cx:series layoutId="paretoLine" ownerIdx="0" uniqueId="{85C07BF6-FD9E-492C-8625-9847938F9A59}">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3.png"/><Relationship Id="rId4"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3.png"/><Relationship Id="rId4"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image" Target="../media/image3.png"/><Relationship Id="rId4" Type="http://schemas.openxmlformats.org/officeDocument/2006/relationships/chart" Target="../charts/chart20.xml"/></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2.xml"/><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4.xml"/><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image" Target="../media/image3.png"/><Relationship Id="rId5" Type="http://schemas.openxmlformats.org/officeDocument/2006/relationships/chart" Target="../charts/chart29.xml"/><Relationship Id="rId4" Type="http://schemas.openxmlformats.org/officeDocument/2006/relationships/chart" Target="../charts/chart28.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image" Target="../media/image3.png"/><Relationship Id="rId5" Type="http://schemas.openxmlformats.org/officeDocument/2006/relationships/chart" Target="../charts/chart34.xml"/><Relationship Id="rId4" Type="http://schemas.openxmlformats.org/officeDocument/2006/relationships/chart" Target="../charts/chart33.xml"/></Relationships>
</file>

<file path=xl/drawings/_rels/drawing3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microsoft.com/office/2014/relationships/chartEx" Target="../charts/chartEx8.xml"/><Relationship Id="rId3" Type="http://schemas.microsoft.com/office/2014/relationships/chartEx" Target="../charts/chartEx3.xml"/><Relationship Id="rId7" Type="http://schemas.microsoft.com/office/2014/relationships/chartEx" Target="../charts/chartEx7.xml"/><Relationship Id="rId2" Type="http://schemas.microsoft.com/office/2014/relationships/chartEx" Target="../charts/chartEx2.xml"/><Relationship Id="rId1" Type="http://schemas.microsoft.com/office/2014/relationships/chartEx" Target="../charts/chartEx1.xml"/><Relationship Id="rId6" Type="http://schemas.microsoft.com/office/2014/relationships/chartEx" Target="../charts/chartEx6.xml"/><Relationship Id="rId5" Type="http://schemas.microsoft.com/office/2014/relationships/chartEx" Target="../charts/chartEx5.xml"/><Relationship Id="rId4" Type="http://schemas.microsoft.com/office/2014/relationships/chartEx" Target="../charts/chartEx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microsoft.com/office/2014/relationships/chartEx" Target="../charts/chartEx16.xml"/><Relationship Id="rId3" Type="http://schemas.microsoft.com/office/2014/relationships/chartEx" Target="../charts/chartEx11.xml"/><Relationship Id="rId7" Type="http://schemas.microsoft.com/office/2014/relationships/chartEx" Target="../charts/chartEx15.xml"/><Relationship Id="rId2" Type="http://schemas.microsoft.com/office/2014/relationships/chartEx" Target="../charts/chartEx10.xml"/><Relationship Id="rId1" Type="http://schemas.microsoft.com/office/2014/relationships/chartEx" Target="../charts/chartEx9.xml"/><Relationship Id="rId6" Type="http://schemas.microsoft.com/office/2014/relationships/chartEx" Target="../charts/chartEx14.xml"/><Relationship Id="rId5" Type="http://schemas.microsoft.com/office/2014/relationships/chartEx" Target="../charts/chartEx13.xml"/><Relationship Id="rId4" Type="http://schemas.microsoft.com/office/2014/relationships/chartEx" Target="../charts/chartEx12.xml"/><Relationship Id="rId9"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microsoft.com/office/2014/relationships/chartEx" Target="../charts/chartEx24.xml"/><Relationship Id="rId3" Type="http://schemas.microsoft.com/office/2014/relationships/chartEx" Target="../charts/chartEx19.xml"/><Relationship Id="rId7" Type="http://schemas.microsoft.com/office/2014/relationships/chartEx" Target="../charts/chartEx23.xml"/><Relationship Id="rId2" Type="http://schemas.microsoft.com/office/2014/relationships/chartEx" Target="../charts/chartEx18.xml"/><Relationship Id="rId1" Type="http://schemas.microsoft.com/office/2014/relationships/chartEx" Target="../charts/chartEx17.xml"/><Relationship Id="rId6" Type="http://schemas.microsoft.com/office/2014/relationships/chartEx" Target="../charts/chartEx22.xml"/><Relationship Id="rId5" Type="http://schemas.microsoft.com/office/2014/relationships/chartEx" Target="../charts/chartEx21.xml"/><Relationship Id="rId4" Type="http://schemas.microsoft.com/office/2014/relationships/chartEx" Target="../charts/chartEx20.xml"/><Relationship Id="rId9"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microsoft.com/office/2014/relationships/chartEx" Target="../charts/chartEx27.xml"/><Relationship Id="rId2" Type="http://schemas.microsoft.com/office/2014/relationships/chartEx" Target="../charts/chartEx26.xml"/><Relationship Id="rId1" Type="http://schemas.microsoft.com/office/2014/relationships/chartEx" Target="../charts/chartEx25.xml"/><Relationship Id="rId5" Type="http://schemas.openxmlformats.org/officeDocument/2006/relationships/image" Target="../media/image3.png"/><Relationship Id="rId4" Type="http://schemas.microsoft.com/office/2014/relationships/chartEx" Target="../charts/chartEx2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4.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0</xdr:rowOff>
    </xdr:from>
    <xdr:to>
      <xdr:col>5</xdr:col>
      <xdr:colOff>571500</xdr:colOff>
      <xdr:row>10</xdr:row>
      <xdr:rowOff>140970</xdr:rowOff>
    </xdr:to>
    <xdr:pic>
      <xdr:nvPicPr>
        <xdr:cNvPr id="6" name="Picture 5" descr="C:\Users\nbeaman\AppData\Local\Microsoft\Windows\INetCache\Content.MSO\808746FA.tmp">
          <a:extLst>
            <a:ext uri="{FF2B5EF4-FFF2-40B4-BE49-F238E27FC236}">
              <a16:creationId xmlns:a16="http://schemas.microsoft.com/office/drawing/2014/main" id="{6D0D3B3C-C950-4C0F-BDB5-55B87B41A2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0" y="2409825"/>
          <a:ext cx="1857375" cy="369570"/>
        </a:xfrm>
        <a:prstGeom prst="rect">
          <a:avLst/>
        </a:prstGeom>
      </xdr:spPr>
    </xdr:pic>
    <xdr:clientData/>
  </xdr:twoCellAnchor>
  <xdr:twoCellAnchor editAs="oneCell">
    <xdr:from>
      <xdr:col>1</xdr:col>
      <xdr:colOff>609600</xdr:colOff>
      <xdr:row>2</xdr:row>
      <xdr:rowOff>9525</xdr:rowOff>
    </xdr:from>
    <xdr:to>
      <xdr:col>7</xdr:col>
      <xdr:colOff>171450</xdr:colOff>
      <xdr:row>6</xdr:row>
      <xdr:rowOff>152136</xdr:rowOff>
    </xdr:to>
    <xdr:pic>
      <xdr:nvPicPr>
        <xdr:cNvPr id="7" name="Picture 6" descr="Advisory, Consulting, Outsourcing Services | Guidehouse">
          <a:extLst>
            <a:ext uri="{FF2B5EF4-FFF2-40B4-BE49-F238E27FC236}">
              <a16:creationId xmlns:a16="http://schemas.microsoft.com/office/drawing/2014/main" id="{D449ECA8-451B-4035-B2E5-251646CB8E8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3202" b="38339"/>
        <a:stretch/>
      </xdr:blipFill>
      <xdr:spPr bwMode="auto">
        <a:xfrm>
          <a:off x="1323975" y="333375"/>
          <a:ext cx="3848100" cy="1095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0.21678</cdr:x>
      <cdr:y>0.873</cdr:y>
    </cdr:from>
    <cdr:to>
      <cdr:x>0.57469</cdr:x>
      <cdr:y>0.97791</cdr:y>
    </cdr:to>
    <cdr:sp macro="" textlink="">
      <cdr:nvSpPr>
        <cdr:cNvPr id="2" name="Rectangle 1">
          <a:extLst xmlns:a="http://schemas.openxmlformats.org/drawingml/2006/main">
            <a:ext uri="{FF2B5EF4-FFF2-40B4-BE49-F238E27FC236}">
              <a16:creationId xmlns:a16="http://schemas.microsoft.com/office/drawing/2014/main" id="{3E4F3BB7-47A8-4B3F-ACB5-13FD363406C4}"/>
            </a:ext>
          </a:extLst>
        </cdr:cNvPr>
        <cdr:cNvSpPr/>
      </cdr:nvSpPr>
      <cdr:spPr>
        <a:xfrm xmlns:a="http://schemas.openxmlformats.org/drawingml/2006/main">
          <a:off x="1181100" y="2619314"/>
          <a:ext cx="1949964" cy="31479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0.61713</cdr:x>
      <cdr:y>0.87249</cdr:y>
    </cdr:from>
    <cdr:to>
      <cdr:x>0.94406</cdr:x>
      <cdr:y>0.97739</cdr:y>
    </cdr:to>
    <cdr:sp macro="" textlink="">
      <cdr:nvSpPr>
        <cdr:cNvPr id="3" name="Rectangle 2">
          <a:extLst xmlns:a="http://schemas.openxmlformats.org/drawingml/2006/main">
            <a:ext uri="{FF2B5EF4-FFF2-40B4-BE49-F238E27FC236}">
              <a16:creationId xmlns:a16="http://schemas.microsoft.com/office/drawing/2014/main" id="{F677A79A-C94A-4490-A154-F59A6C6C9983}"/>
            </a:ext>
          </a:extLst>
        </cdr:cNvPr>
        <cdr:cNvSpPr/>
      </cdr:nvSpPr>
      <cdr:spPr>
        <a:xfrm xmlns:a="http://schemas.openxmlformats.org/drawingml/2006/main">
          <a:off x="3362325" y="2617788"/>
          <a:ext cx="1781175" cy="31475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11</xdr:col>
      <xdr:colOff>12699</xdr:colOff>
      <xdr:row>9</xdr:row>
      <xdr:rowOff>6350</xdr:rowOff>
    </xdr:from>
    <xdr:to>
      <xdr:col>20</xdr:col>
      <xdr:colOff>240681</xdr:colOff>
      <xdr:row>24</xdr:row>
      <xdr:rowOff>92075</xdr:rowOff>
    </xdr:to>
    <xdr:graphicFrame macro="">
      <xdr:nvGraphicFramePr>
        <xdr:cNvPr id="4" name="Chart 7">
          <a:extLst>
            <a:ext uri="{FF2B5EF4-FFF2-40B4-BE49-F238E27FC236}">
              <a16:creationId xmlns:a16="http://schemas.microsoft.com/office/drawing/2014/main" id="{BBD0DABA-5702-4D36-BCE6-2DE31DF54F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38099</xdr:colOff>
      <xdr:row>27</xdr:row>
      <xdr:rowOff>0</xdr:rowOff>
    </xdr:from>
    <xdr:to>
      <xdr:col>20</xdr:col>
      <xdr:colOff>237506</xdr:colOff>
      <xdr:row>41</xdr:row>
      <xdr:rowOff>145325</xdr:rowOff>
    </xdr:to>
    <xdr:graphicFrame macro="">
      <xdr:nvGraphicFramePr>
        <xdr:cNvPr id="2" name="Chart 8">
          <a:extLst>
            <a:ext uri="{FF2B5EF4-FFF2-40B4-BE49-F238E27FC236}">
              <a16:creationId xmlns:a16="http://schemas.microsoft.com/office/drawing/2014/main" id="{281DF860-7CB4-4846-BA78-ED7EC6A49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9525</xdr:colOff>
      <xdr:row>45</xdr:row>
      <xdr:rowOff>152400</xdr:rowOff>
    </xdr:from>
    <xdr:to>
      <xdr:col>19</xdr:col>
      <xdr:colOff>609600</xdr:colOff>
      <xdr:row>62</xdr:row>
      <xdr:rowOff>628650</xdr:rowOff>
    </xdr:to>
    <xdr:graphicFrame macro="">
      <xdr:nvGraphicFramePr>
        <xdr:cNvPr id="3" name="Chart 2">
          <a:extLst>
            <a:ext uri="{FF2B5EF4-FFF2-40B4-BE49-F238E27FC236}">
              <a16:creationId xmlns:a16="http://schemas.microsoft.com/office/drawing/2014/main" id="{E283D8DE-CAD6-408A-8B49-71867261AE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771524</xdr:colOff>
      <xdr:row>64</xdr:row>
      <xdr:rowOff>161924</xdr:rowOff>
    </xdr:from>
    <xdr:to>
      <xdr:col>19</xdr:col>
      <xdr:colOff>619124</xdr:colOff>
      <xdr:row>83</xdr:row>
      <xdr:rowOff>161924</xdr:rowOff>
    </xdr:to>
    <xdr:graphicFrame macro="">
      <xdr:nvGraphicFramePr>
        <xdr:cNvPr id="7" name="Chart 6">
          <a:extLst>
            <a:ext uri="{FF2B5EF4-FFF2-40B4-BE49-F238E27FC236}">
              <a16:creationId xmlns:a16="http://schemas.microsoft.com/office/drawing/2014/main" id="{5B8B68B3-1374-45DC-8FFE-5E2D90414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xdr:row>
      <xdr:rowOff>0</xdr:rowOff>
    </xdr:from>
    <xdr:to>
      <xdr:col>0</xdr:col>
      <xdr:colOff>1562100</xdr:colOff>
      <xdr:row>1</xdr:row>
      <xdr:rowOff>444550</xdr:rowOff>
    </xdr:to>
    <xdr:pic>
      <xdr:nvPicPr>
        <xdr:cNvPr id="9" name="Picture 8" descr="Advisory, Consulting, Outsourcing Services | Guidehouse">
          <a:extLst>
            <a:ext uri="{FF2B5EF4-FFF2-40B4-BE49-F238E27FC236}">
              <a16:creationId xmlns:a16="http://schemas.microsoft.com/office/drawing/2014/main" id="{53A6396D-8500-4607-A980-81B4304E8513}"/>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0.33733</cdr:x>
      <cdr:y>0.85895</cdr:y>
    </cdr:from>
    <cdr:to>
      <cdr:x>0.54006</cdr:x>
      <cdr:y>0.95685</cdr:y>
    </cdr:to>
    <cdr:sp macro="" textlink="">
      <cdr:nvSpPr>
        <cdr:cNvPr id="2" name="Rectangle 1">
          <a:extLst xmlns:a="http://schemas.openxmlformats.org/drawingml/2006/main">
            <a:ext uri="{FF2B5EF4-FFF2-40B4-BE49-F238E27FC236}">
              <a16:creationId xmlns:a16="http://schemas.microsoft.com/office/drawing/2014/main" id="{984A691F-38F8-4191-AC31-8C392DE0BF97}"/>
            </a:ext>
          </a:extLst>
        </cdr:cNvPr>
        <cdr:cNvSpPr/>
      </cdr:nvSpPr>
      <cdr:spPr>
        <a:xfrm xmlns:a="http://schemas.openxmlformats.org/drawingml/2006/main">
          <a:off x="1841500" y="2593549"/>
          <a:ext cx="1106647"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0.71528</cdr:x>
      <cdr:y>0.85895</cdr:y>
    </cdr:from>
    <cdr:to>
      <cdr:x>0.9035</cdr:x>
      <cdr:y>0.95685</cdr:y>
    </cdr:to>
    <cdr:sp macro="" textlink="">
      <cdr:nvSpPr>
        <cdr:cNvPr id="3" name="Rectangle 2">
          <a:extLst xmlns:a="http://schemas.openxmlformats.org/drawingml/2006/main">
            <a:ext uri="{FF2B5EF4-FFF2-40B4-BE49-F238E27FC236}">
              <a16:creationId xmlns:a16="http://schemas.microsoft.com/office/drawing/2014/main" id="{DD7215BE-4D5A-41AA-900D-6D0D6350B590}"/>
            </a:ext>
          </a:extLst>
        </cdr:cNvPr>
        <cdr:cNvSpPr/>
      </cdr:nvSpPr>
      <cdr:spPr>
        <a:xfrm xmlns:a="http://schemas.openxmlformats.org/drawingml/2006/main">
          <a:off x="3904670" y="2593549"/>
          <a:ext cx="1027495"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3.xml><?xml version="1.0" encoding="utf-8"?>
<c:userShapes xmlns:c="http://schemas.openxmlformats.org/drawingml/2006/chart">
  <cdr:relSizeAnchor xmlns:cdr="http://schemas.openxmlformats.org/drawingml/2006/chartDrawing">
    <cdr:from>
      <cdr:x>0.29371</cdr:x>
      <cdr:y>0.87692</cdr:y>
    </cdr:from>
    <cdr:to>
      <cdr:x>0.49643</cdr:x>
      <cdr:y>0.97399</cdr:y>
    </cdr:to>
    <cdr:sp macro="" textlink="">
      <cdr:nvSpPr>
        <cdr:cNvPr id="2" name="Rectangle 1">
          <a:extLst xmlns:a="http://schemas.openxmlformats.org/drawingml/2006/main">
            <a:ext uri="{FF2B5EF4-FFF2-40B4-BE49-F238E27FC236}">
              <a16:creationId xmlns:a16="http://schemas.microsoft.com/office/drawing/2014/main" id="{43FFE5AB-A30C-4E4A-86CD-11BABDF27949}"/>
            </a:ext>
          </a:extLst>
        </cdr:cNvPr>
        <cdr:cNvSpPr/>
      </cdr:nvSpPr>
      <cdr:spPr>
        <a:xfrm xmlns:a="http://schemas.openxmlformats.org/drawingml/2006/main">
          <a:off x="1603375" y="2670175"/>
          <a:ext cx="1106647"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0.68038</cdr:x>
      <cdr:y>0.87692</cdr:y>
    </cdr:from>
    <cdr:to>
      <cdr:x>0.8686</cdr:x>
      <cdr:y>0.97399</cdr:y>
    </cdr:to>
    <cdr:sp macro="" textlink="">
      <cdr:nvSpPr>
        <cdr:cNvPr id="3" name="Rectangle 2">
          <a:extLst xmlns:a="http://schemas.openxmlformats.org/drawingml/2006/main">
            <a:ext uri="{FF2B5EF4-FFF2-40B4-BE49-F238E27FC236}">
              <a16:creationId xmlns:a16="http://schemas.microsoft.com/office/drawing/2014/main" id="{71A3C7FE-73C9-4365-BA52-0F02B4DA8D40}"/>
            </a:ext>
          </a:extLst>
        </cdr:cNvPr>
        <cdr:cNvSpPr/>
      </cdr:nvSpPr>
      <cdr:spPr>
        <a:xfrm xmlns:a="http://schemas.openxmlformats.org/drawingml/2006/main">
          <a:off x="3714170" y="2670175"/>
          <a:ext cx="1027495"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1</xdr:row>
      <xdr:rowOff>444550</xdr:rowOff>
    </xdr:to>
    <xdr:pic>
      <xdr:nvPicPr>
        <xdr:cNvPr id="5" name="Picture 4" descr="Advisory, Consulting, Outsourcing Services | Guidehouse">
          <a:extLst>
            <a:ext uri="{FF2B5EF4-FFF2-40B4-BE49-F238E27FC236}">
              <a16:creationId xmlns:a16="http://schemas.microsoft.com/office/drawing/2014/main" id="{3D7BAE61-957C-48ED-90D3-78F6C961255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1</xdr:row>
      <xdr:rowOff>444550</xdr:rowOff>
    </xdr:to>
    <xdr:pic>
      <xdr:nvPicPr>
        <xdr:cNvPr id="3" name="Picture 2" descr="Advisory, Consulting, Outsourcing Services | Guidehouse">
          <a:extLst>
            <a:ext uri="{FF2B5EF4-FFF2-40B4-BE49-F238E27FC236}">
              <a16:creationId xmlns:a16="http://schemas.microsoft.com/office/drawing/2014/main" id="{1D43DB2D-5496-430B-A478-ADA5CF96CEE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1</xdr:row>
      <xdr:rowOff>444550</xdr:rowOff>
    </xdr:to>
    <xdr:pic>
      <xdr:nvPicPr>
        <xdr:cNvPr id="6" name="Picture 5" descr="Advisory, Consulting, Outsourcing Services | Guidehouse">
          <a:extLst>
            <a:ext uri="{FF2B5EF4-FFF2-40B4-BE49-F238E27FC236}">
              <a16:creationId xmlns:a16="http://schemas.microsoft.com/office/drawing/2014/main" id="{3FD46BA5-F4E1-4EC8-845D-D1E70EA0A2B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13</xdr:col>
      <xdr:colOff>19050</xdr:colOff>
      <xdr:row>6</xdr:row>
      <xdr:rowOff>9525</xdr:rowOff>
    </xdr:from>
    <xdr:to>
      <xdr:col>20</xdr:col>
      <xdr:colOff>577850</xdr:colOff>
      <xdr:row>22</xdr:row>
      <xdr:rowOff>95250</xdr:rowOff>
    </xdr:to>
    <xdr:graphicFrame macro="">
      <xdr:nvGraphicFramePr>
        <xdr:cNvPr id="2" name="Chart 1">
          <a:extLst>
            <a:ext uri="{FF2B5EF4-FFF2-40B4-BE49-F238E27FC236}">
              <a16:creationId xmlns:a16="http://schemas.microsoft.com/office/drawing/2014/main" id="{450EE421-6EED-4717-B3A9-90944583DF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22</xdr:col>
      <xdr:colOff>9524</xdr:colOff>
      <xdr:row>6</xdr:row>
      <xdr:rowOff>47625</xdr:rowOff>
    </xdr:from>
    <xdr:to>
      <xdr:col>28</xdr:col>
      <xdr:colOff>857249</xdr:colOff>
      <xdr:row>23</xdr:row>
      <xdr:rowOff>19050</xdr:rowOff>
    </xdr:to>
    <xdr:graphicFrame macro="">
      <xdr:nvGraphicFramePr>
        <xdr:cNvPr id="15" name="Chart 14">
          <a:extLst>
            <a:ext uri="{FF2B5EF4-FFF2-40B4-BE49-F238E27FC236}">
              <a16:creationId xmlns:a16="http://schemas.microsoft.com/office/drawing/2014/main" id="{1258642E-4FEF-45F2-8407-E4FABCF6B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0</xdr:colOff>
      <xdr:row>25</xdr:row>
      <xdr:rowOff>0</xdr:rowOff>
    </xdr:from>
    <xdr:to>
      <xdr:col>21</xdr:col>
      <xdr:colOff>38100</xdr:colOff>
      <xdr:row>38</xdr:row>
      <xdr:rowOff>101600</xdr:rowOff>
    </xdr:to>
    <xdr:graphicFrame macro="">
      <xdr:nvGraphicFramePr>
        <xdr:cNvPr id="9" name="Chart 8">
          <a:extLst>
            <a:ext uri="{FF2B5EF4-FFF2-40B4-BE49-F238E27FC236}">
              <a16:creationId xmlns:a16="http://schemas.microsoft.com/office/drawing/2014/main" id="{332C5D8C-F249-490A-B794-EC0838027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0</xdr:colOff>
      <xdr:row>25</xdr:row>
      <xdr:rowOff>0</xdr:rowOff>
    </xdr:from>
    <xdr:to>
      <xdr:col>28</xdr:col>
      <xdr:colOff>829241</xdr:colOff>
      <xdr:row>38</xdr:row>
      <xdr:rowOff>141431</xdr:rowOff>
    </xdr:to>
    <xdr:graphicFrame macro="">
      <xdr:nvGraphicFramePr>
        <xdr:cNvPr id="12" name="Chart 11">
          <a:extLst>
            <a:ext uri="{FF2B5EF4-FFF2-40B4-BE49-F238E27FC236}">
              <a16:creationId xmlns:a16="http://schemas.microsoft.com/office/drawing/2014/main" id="{5C18E9C6-E2EA-422E-BAC5-3A20C2ABB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xdr:row>
      <xdr:rowOff>0</xdr:rowOff>
    </xdr:from>
    <xdr:to>
      <xdr:col>0</xdr:col>
      <xdr:colOff>1562100</xdr:colOff>
      <xdr:row>2</xdr:row>
      <xdr:rowOff>50</xdr:rowOff>
    </xdr:to>
    <xdr:pic>
      <xdr:nvPicPr>
        <xdr:cNvPr id="16" name="Picture 15" descr="Advisory, Consulting, Outsourcing Services | Guidehouse">
          <a:extLst>
            <a:ext uri="{FF2B5EF4-FFF2-40B4-BE49-F238E27FC236}">
              <a16:creationId xmlns:a16="http://schemas.microsoft.com/office/drawing/2014/main" id="{4DD9F135-E2A6-45E4-9191-10EE5A957B47}"/>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0.28854</cdr:x>
      <cdr:y>0.88069</cdr:y>
    </cdr:from>
    <cdr:to>
      <cdr:x>0.61069</cdr:x>
      <cdr:y>0.97404</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575130" y="2681664"/>
          <a:ext cx="1758620" cy="28423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0.6593</cdr:x>
      <cdr:y>0.87875</cdr:y>
    </cdr:from>
    <cdr:to>
      <cdr:x>0.92127</cdr:x>
      <cdr:y>0.97598</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99092" y="2675763"/>
          <a:ext cx="1430108" cy="2960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9.xml><?xml version="1.0" encoding="utf-8"?>
<c:userShapes xmlns:c="http://schemas.openxmlformats.org/drawingml/2006/chart">
  <cdr:relSizeAnchor xmlns:cdr="http://schemas.openxmlformats.org/drawingml/2006/chartDrawing">
    <cdr:from>
      <cdr:x>0.27627</cdr:x>
      <cdr:y>0.66733</cdr:y>
    </cdr:from>
    <cdr:to>
      <cdr:x>0.38096</cdr:x>
      <cdr:y>0.74554</cdr:y>
    </cdr:to>
    <cdr:sp macro="" textlink="">
      <cdr:nvSpPr>
        <cdr:cNvPr id="2" name="TextBox 1">
          <a:extLst xmlns:a="http://schemas.openxmlformats.org/drawingml/2006/main">
            <a:ext uri="{FF2B5EF4-FFF2-40B4-BE49-F238E27FC236}">
              <a16:creationId xmlns:a16="http://schemas.microsoft.com/office/drawing/2014/main" id="{C91AF106-D588-4E96-8764-E38302ED93DB}"/>
            </a:ext>
          </a:extLst>
        </cdr:cNvPr>
        <cdr:cNvSpPr txBox="1"/>
      </cdr:nvSpPr>
      <cdr:spPr>
        <a:xfrm xmlns:a="http://schemas.openxmlformats.org/drawingml/2006/main">
          <a:off x="1508125" y="20320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0.51356</cdr:x>
      <cdr:y>0.65169</cdr:y>
    </cdr:from>
    <cdr:to>
      <cdr:x>0.61825</cdr:x>
      <cdr:y>0.7299</cdr:y>
    </cdr:to>
    <cdr:sp macro="" textlink="">
      <cdr:nvSpPr>
        <cdr:cNvPr id="3"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2803525" y="1984375"/>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1%</a:t>
          </a:r>
        </a:p>
      </cdr:txBody>
    </cdr:sp>
  </cdr:relSizeAnchor>
  <cdr:relSizeAnchor xmlns:cdr="http://schemas.openxmlformats.org/drawingml/2006/chartDrawing">
    <cdr:from>
      <cdr:x>0.75261</cdr:x>
      <cdr:y>0.05422</cdr:y>
    </cdr:from>
    <cdr:to>
      <cdr:x>0.8573</cdr:x>
      <cdr:y>0.13242</cdr:y>
    </cdr:to>
    <cdr:sp macro="" textlink="">
      <cdr:nvSpPr>
        <cdr:cNvPr id="4"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4108450" y="1651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97%</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1562100</xdr:colOff>
      <xdr:row>0</xdr:row>
      <xdr:rowOff>444550</xdr:rowOff>
    </xdr:to>
    <xdr:pic>
      <xdr:nvPicPr>
        <xdr:cNvPr id="3" name="Picture 2" descr="Advisory, Consulting, Outsourcing Services | Guidehouse">
          <a:extLst>
            <a:ext uri="{FF2B5EF4-FFF2-40B4-BE49-F238E27FC236}">
              <a16:creationId xmlns:a16="http://schemas.microsoft.com/office/drawing/2014/main" id="{9AB2DE85-1A31-4DE6-99D8-B2B352747F7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0"/>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0.23271</cdr:x>
      <cdr:y>0.89557</cdr:y>
    </cdr:from>
    <cdr:to>
      <cdr:x>0.55137</cdr:x>
      <cdr:y>0.98418</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270330" y="2695575"/>
          <a:ext cx="1739570" cy="26670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0.64384</cdr:x>
      <cdr:y>0.89133</cdr:y>
    </cdr:from>
    <cdr:to>
      <cdr:x>0.93349</cdr:x>
      <cdr:y>0.97995</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14725" y="2682808"/>
          <a:ext cx="1581150" cy="26673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1.xml><?xml version="1.0" encoding="utf-8"?>
<c:userShapes xmlns:c="http://schemas.openxmlformats.org/drawingml/2006/chart">
  <cdr:relSizeAnchor xmlns:cdr="http://schemas.openxmlformats.org/drawingml/2006/chartDrawing">
    <cdr:from>
      <cdr:x>0.27627</cdr:x>
      <cdr:y>0.66733</cdr:y>
    </cdr:from>
    <cdr:to>
      <cdr:x>0.38096</cdr:x>
      <cdr:y>0.74554</cdr:y>
    </cdr:to>
    <cdr:sp macro="" textlink="">
      <cdr:nvSpPr>
        <cdr:cNvPr id="2" name="TextBox 1">
          <a:extLst xmlns:a="http://schemas.openxmlformats.org/drawingml/2006/main">
            <a:ext uri="{FF2B5EF4-FFF2-40B4-BE49-F238E27FC236}">
              <a16:creationId xmlns:a16="http://schemas.microsoft.com/office/drawing/2014/main" id="{C91AF106-D588-4E96-8764-E38302ED93DB}"/>
            </a:ext>
          </a:extLst>
        </cdr:cNvPr>
        <cdr:cNvSpPr txBox="1"/>
      </cdr:nvSpPr>
      <cdr:spPr>
        <a:xfrm xmlns:a="http://schemas.openxmlformats.org/drawingml/2006/main">
          <a:off x="1508125" y="20320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0.51356</cdr:x>
      <cdr:y>0.65169</cdr:y>
    </cdr:from>
    <cdr:to>
      <cdr:x>0.61825</cdr:x>
      <cdr:y>0.7299</cdr:y>
    </cdr:to>
    <cdr:sp macro="" textlink="">
      <cdr:nvSpPr>
        <cdr:cNvPr id="3"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2803525" y="1984375"/>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1%</a:t>
          </a:r>
        </a:p>
      </cdr:txBody>
    </cdr:sp>
  </cdr:relSizeAnchor>
  <cdr:relSizeAnchor xmlns:cdr="http://schemas.openxmlformats.org/drawingml/2006/chartDrawing">
    <cdr:from>
      <cdr:x>0.75261</cdr:x>
      <cdr:y>0.05422</cdr:y>
    </cdr:from>
    <cdr:to>
      <cdr:x>0.8573</cdr:x>
      <cdr:y>0.13242</cdr:y>
    </cdr:to>
    <cdr:sp macro="" textlink="">
      <cdr:nvSpPr>
        <cdr:cNvPr id="4"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4108450" y="1651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97%</a:t>
          </a:r>
        </a:p>
      </cdr:txBody>
    </cdr:sp>
  </cdr:relSizeAnchor>
</c:userShapes>
</file>

<file path=xl/drawings/drawing22.xml><?xml version="1.0" encoding="utf-8"?>
<xdr:wsDr xmlns:xdr="http://schemas.openxmlformats.org/drawingml/2006/spreadsheetDrawing" xmlns:a="http://schemas.openxmlformats.org/drawingml/2006/main">
  <xdr:twoCellAnchor>
    <xdr:from>
      <xdr:col>11</xdr:col>
      <xdr:colOff>9525</xdr:colOff>
      <xdr:row>67</xdr:row>
      <xdr:rowOff>9525</xdr:rowOff>
    </xdr:from>
    <xdr:to>
      <xdr:col>18</xdr:col>
      <xdr:colOff>0</xdr:colOff>
      <xdr:row>90</xdr:row>
      <xdr:rowOff>152400</xdr:rowOff>
    </xdr:to>
    <xdr:graphicFrame macro="">
      <xdr:nvGraphicFramePr>
        <xdr:cNvPr id="8" name="Chart 7">
          <a:extLst>
            <a:ext uri="{FF2B5EF4-FFF2-40B4-BE49-F238E27FC236}">
              <a16:creationId xmlns:a16="http://schemas.microsoft.com/office/drawing/2014/main" id="{2ADE6331-1AB0-4A80-8E38-DD7065CD0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19049</xdr:colOff>
      <xdr:row>9</xdr:row>
      <xdr:rowOff>9525</xdr:rowOff>
    </xdr:from>
    <xdr:to>
      <xdr:col>19</xdr:col>
      <xdr:colOff>19049</xdr:colOff>
      <xdr:row>25</xdr:row>
      <xdr:rowOff>123825</xdr:rowOff>
    </xdr:to>
    <xdr:graphicFrame macro="">
      <xdr:nvGraphicFramePr>
        <xdr:cNvPr id="6" name="Chart 5">
          <a:extLst>
            <a:ext uri="{FF2B5EF4-FFF2-40B4-BE49-F238E27FC236}">
              <a16:creationId xmlns:a16="http://schemas.microsoft.com/office/drawing/2014/main" id="{B7F0B1DD-9EF2-4428-8728-7B7F29A53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781049</xdr:colOff>
      <xdr:row>27</xdr:row>
      <xdr:rowOff>0</xdr:rowOff>
    </xdr:from>
    <xdr:to>
      <xdr:col>18</xdr:col>
      <xdr:colOff>590549</xdr:colOff>
      <xdr:row>45</xdr:row>
      <xdr:rowOff>0</xdr:rowOff>
    </xdr:to>
    <xdr:graphicFrame macro="">
      <xdr:nvGraphicFramePr>
        <xdr:cNvPr id="10" name="Chart 9">
          <a:extLst>
            <a:ext uri="{FF2B5EF4-FFF2-40B4-BE49-F238E27FC236}">
              <a16:creationId xmlns:a16="http://schemas.microsoft.com/office/drawing/2014/main" id="{7B66317A-7DCB-43B5-B4D1-D4D8ABBFD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9525</xdr:colOff>
      <xdr:row>67</xdr:row>
      <xdr:rowOff>9525</xdr:rowOff>
    </xdr:from>
    <xdr:to>
      <xdr:col>18</xdr:col>
      <xdr:colOff>0</xdr:colOff>
      <xdr:row>90</xdr:row>
      <xdr:rowOff>152400</xdr:rowOff>
    </xdr:to>
    <xdr:graphicFrame macro="">
      <xdr:nvGraphicFramePr>
        <xdr:cNvPr id="9" name="Chart 8">
          <a:extLst>
            <a:ext uri="{FF2B5EF4-FFF2-40B4-BE49-F238E27FC236}">
              <a16:creationId xmlns:a16="http://schemas.microsoft.com/office/drawing/2014/main" id="{E62CA541-54AE-480B-9CEB-AC3F5BA71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xdr:row>
      <xdr:rowOff>0</xdr:rowOff>
    </xdr:from>
    <xdr:to>
      <xdr:col>0</xdr:col>
      <xdr:colOff>1562100</xdr:colOff>
      <xdr:row>1</xdr:row>
      <xdr:rowOff>444550</xdr:rowOff>
    </xdr:to>
    <xdr:pic>
      <xdr:nvPicPr>
        <xdr:cNvPr id="11" name="Picture 10" descr="Advisory, Consulting, Outsourcing Services | Guidehouse">
          <a:extLst>
            <a:ext uri="{FF2B5EF4-FFF2-40B4-BE49-F238E27FC236}">
              <a16:creationId xmlns:a16="http://schemas.microsoft.com/office/drawing/2014/main" id="{7F02FAA9-C1EF-4C4D-8A3C-8CAD3B564059}"/>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c:userShapes xmlns:c="http://schemas.openxmlformats.org/drawingml/2006/chart">
  <cdr:relSizeAnchor xmlns:cdr="http://schemas.openxmlformats.org/drawingml/2006/chartDrawing">
    <cdr:from>
      <cdr:x>0.30942</cdr:x>
      <cdr:y>0.86943</cdr:y>
    </cdr:from>
    <cdr:to>
      <cdr:x>0.60236</cdr:x>
      <cdr:y>0.9723</cdr:y>
    </cdr:to>
    <cdr:sp macro="" textlink="">
      <cdr:nvSpPr>
        <cdr:cNvPr id="2" name="Rectangle 1">
          <a:extLst xmlns:a="http://schemas.openxmlformats.org/drawingml/2006/main">
            <a:ext uri="{FF2B5EF4-FFF2-40B4-BE49-F238E27FC236}">
              <a16:creationId xmlns:a16="http://schemas.microsoft.com/office/drawing/2014/main" id="{A6C5CDA0-B8DE-43D0-B25B-472991F9EA43}"/>
            </a:ext>
          </a:extLst>
        </cdr:cNvPr>
        <cdr:cNvSpPr/>
      </cdr:nvSpPr>
      <cdr:spPr>
        <a:xfrm xmlns:a="http://schemas.openxmlformats.org/drawingml/2006/main">
          <a:off x="1689100" y="2647376"/>
          <a:ext cx="1599154" cy="31324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0.66653</cdr:x>
      <cdr:y>0.86943</cdr:y>
    </cdr:from>
    <cdr:to>
      <cdr:x>0.91953</cdr:x>
      <cdr:y>0.9723</cdr:y>
    </cdr:to>
    <cdr:sp macro="" textlink="">
      <cdr:nvSpPr>
        <cdr:cNvPr id="3" name="Rectangle 2">
          <a:extLst xmlns:a="http://schemas.openxmlformats.org/drawingml/2006/main">
            <a:ext uri="{FF2B5EF4-FFF2-40B4-BE49-F238E27FC236}">
              <a16:creationId xmlns:a16="http://schemas.microsoft.com/office/drawing/2014/main" id="{ED6B27AF-B393-4736-A74C-FF36CC5365AC}"/>
            </a:ext>
          </a:extLst>
        </cdr:cNvPr>
        <cdr:cNvSpPr/>
      </cdr:nvSpPr>
      <cdr:spPr>
        <a:xfrm xmlns:a="http://schemas.openxmlformats.org/drawingml/2006/main">
          <a:off x="3638550" y="2647376"/>
          <a:ext cx="1381125" cy="31324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4.xml><?xml version="1.0" encoding="utf-8"?>
<c:userShapes xmlns:c="http://schemas.openxmlformats.org/drawingml/2006/chart">
  <cdr:relSizeAnchor xmlns:cdr="http://schemas.openxmlformats.org/drawingml/2006/chartDrawing">
    <cdr:from>
      <cdr:x>0.23439</cdr:x>
      <cdr:y>0.90427</cdr:y>
    </cdr:from>
    <cdr:to>
      <cdr:x>0.54076</cdr:x>
      <cdr:y>0.97379</cdr:y>
    </cdr:to>
    <cdr:sp macro="" textlink="">
      <cdr:nvSpPr>
        <cdr:cNvPr id="2" name="Rectangle 1">
          <a:extLst xmlns:a="http://schemas.openxmlformats.org/drawingml/2006/main">
            <a:ext uri="{FF2B5EF4-FFF2-40B4-BE49-F238E27FC236}">
              <a16:creationId xmlns:a16="http://schemas.microsoft.com/office/drawing/2014/main" id="{9F33AC03-0A4B-4507-9761-4A37EEE18B38}"/>
            </a:ext>
          </a:extLst>
        </cdr:cNvPr>
        <cdr:cNvSpPr/>
      </cdr:nvSpPr>
      <cdr:spPr>
        <a:xfrm xmlns:a="http://schemas.openxmlformats.org/drawingml/2006/main">
          <a:off x="1279525" y="2753453"/>
          <a:ext cx="1672469" cy="21169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0.62924</cdr:x>
      <cdr:y>0.90531</cdr:y>
    </cdr:from>
    <cdr:to>
      <cdr:x>0.92127</cdr:x>
      <cdr:y>0.97275</cdr:y>
    </cdr:to>
    <cdr:sp macro="" textlink="">
      <cdr:nvSpPr>
        <cdr:cNvPr id="3" name="Rectangle 2">
          <a:extLst xmlns:a="http://schemas.openxmlformats.org/drawingml/2006/main">
            <a:ext uri="{FF2B5EF4-FFF2-40B4-BE49-F238E27FC236}">
              <a16:creationId xmlns:a16="http://schemas.microsoft.com/office/drawing/2014/main" id="{0A5411E3-1967-43EF-9BCA-154FAA849464}"/>
            </a:ext>
          </a:extLst>
        </cdr:cNvPr>
        <cdr:cNvSpPr/>
      </cdr:nvSpPr>
      <cdr:spPr>
        <a:xfrm xmlns:a="http://schemas.openxmlformats.org/drawingml/2006/main">
          <a:off x="3435023" y="2756628"/>
          <a:ext cx="1594177" cy="20534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5.xml><?xml version="1.0" encoding="utf-8"?>
<xdr:wsDr xmlns:xdr="http://schemas.openxmlformats.org/drawingml/2006/spreadsheetDrawing" xmlns:a="http://schemas.openxmlformats.org/drawingml/2006/main">
  <xdr:twoCellAnchor editAs="oneCell">
    <xdr:from>
      <xdr:col>13</xdr:col>
      <xdr:colOff>9525</xdr:colOff>
      <xdr:row>7</xdr:row>
      <xdr:rowOff>9525</xdr:rowOff>
    </xdr:from>
    <xdr:to>
      <xdr:col>22</xdr:col>
      <xdr:colOff>9525</xdr:colOff>
      <xdr:row>21</xdr:row>
      <xdr:rowOff>312594</xdr:rowOff>
    </xdr:to>
    <xdr:graphicFrame macro="">
      <xdr:nvGraphicFramePr>
        <xdr:cNvPr id="8" name="Chart 7">
          <a:extLst>
            <a:ext uri="{FF2B5EF4-FFF2-40B4-BE49-F238E27FC236}">
              <a16:creationId xmlns:a16="http://schemas.microsoft.com/office/drawing/2014/main" id="{EE25268E-88D7-41A1-A781-A85FA5A800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876299</xdr:colOff>
      <xdr:row>24</xdr:row>
      <xdr:rowOff>0</xdr:rowOff>
    </xdr:from>
    <xdr:to>
      <xdr:col>22</xdr:col>
      <xdr:colOff>9524</xdr:colOff>
      <xdr:row>41</xdr:row>
      <xdr:rowOff>135082</xdr:rowOff>
    </xdr:to>
    <xdr:graphicFrame macro="">
      <xdr:nvGraphicFramePr>
        <xdr:cNvPr id="6" name="Chart 5">
          <a:extLst>
            <a:ext uri="{FF2B5EF4-FFF2-40B4-BE49-F238E27FC236}">
              <a16:creationId xmlns:a16="http://schemas.microsoft.com/office/drawing/2014/main" id="{8FEE8BE2-22BC-4042-BF99-9E4B36D29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xdr:row>
      <xdr:rowOff>0</xdr:rowOff>
    </xdr:from>
    <xdr:to>
      <xdr:col>0</xdr:col>
      <xdr:colOff>1562100</xdr:colOff>
      <xdr:row>1</xdr:row>
      <xdr:rowOff>444550</xdr:rowOff>
    </xdr:to>
    <xdr:pic>
      <xdr:nvPicPr>
        <xdr:cNvPr id="17" name="Picture 16" descr="Advisory, Consulting, Outsourcing Services | Guidehouse">
          <a:extLst>
            <a:ext uri="{FF2B5EF4-FFF2-40B4-BE49-F238E27FC236}">
              <a16:creationId xmlns:a16="http://schemas.microsoft.com/office/drawing/2014/main" id="{818A4CAF-C429-4521-AFCD-D15C4F8BC4CE}"/>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c:userShapes xmlns:c="http://schemas.openxmlformats.org/drawingml/2006/chart">
  <cdr:relSizeAnchor xmlns:cdr="http://schemas.openxmlformats.org/drawingml/2006/chartDrawing">
    <cdr:from>
      <cdr:x>0.29901</cdr:x>
      <cdr:y>0.89898</cdr:y>
    </cdr:from>
    <cdr:to>
      <cdr:x>0.59673</cdr:x>
      <cdr:y>0.9837</cdr:y>
    </cdr:to>
    <cdr:sp macro="" textlink="">
      <cdr:nvSpPr>
        <cdr:cNvPr id="2" name="Rectangle 1">
          <a:extLst xmlns:a="http://schemas.openxmlformats.org/drawingml/2006/main">
            <a:ext uri="{FF2B5EF4-FFF2-40B4-BE49-F238E27FC236}">
              <a16:creationId xmlns:a16="http://schemas.microsoft.com/office/drawing/2014/main" id="{EFA09F65-EA2D-4E57-92F0-C77A8CE6385A}"/>
            </a:ext>
          </a:extLst>
        </cdr:cNvPr>
        <cdr:cNvSpPr/>
      </cdr:nvSpPr>
      <cdr:spPr>
        <a:xfrm xmlns:a="http://schemas.openxmlformats.org/drawingml/2006/main">
          <a:off x="1632281" y="2737338"/>
          <a:ext cx="1625270" cy="25796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0.66845</cdr:x>
      <cdr:y>0.89898</cdr:y>
    </cdr:from>
    <cdr:to>
      <cdr:x>0.92825</cdr:x>
      <cdr:y>0.98369</cdr:y>
    </cdr:to>
    <cdr:sp macro="" textlink="">
      <cdr:nvSpPr>
        <cdr:cNvPr id="3" name="Rectangle 2">
          <a:extLst xmlns:a="http://schemas.openxmlformats.org/drawingml/2006/main">
            <a:ext uri="{FF2B5EF4-FFF2-40B4-BE49-F238E27FC236}">
              <a16:creationId xmlns:a16="http://schemas.microsoft.com/office/drawing/2014/main" id="{A7208B99-C8F2-4ECA-8DB3-8D5F1CCDC7BD}"/>
            </a:ext>
          </a:extLst>
        </cdr:cNvPr>
        <cdr:cNvSpPr/>
      </cdr:nvSpPr>
      <cdr:spPr>
        <a:xfrm xmlns:a="http://schemas.openxmlformats.org/drawingml/2006/main">
          <a:off x="3649052" y="2737353"/>
          <a:ext cx="1418248" cy="2579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7.xml><?xml version="1.0" encoding="utf-8"?>
<c:userShapes xmlns:c="http://schemas.openxmlformats.org/drawingml/2006/chart">
  <cdr:relSizeAnchor xmlns:cdr="http://schemas.openxmlformats.org/drawingml/2006/chartDrawing">
    <cdr:from>
      <cdr:x>0.22567</cdr:x>
      <cdr:y>0.89563</cdr:y>
    </cdr:from>
    <cdr:to>
      <cdr:x>0.52339</cdr:x>
      <cdr:y>0.98089</cdr:y>
    </cdr:to>
    <cdr:sp macro="" textlink="">
      <cdr:nvSpPr>
        <cdr:cNvPr id="2" name="Rectangle 1">
          <a:extLst xmlns:a="http://schemas.openxmlformats.org/drawingml/2006/main">
            <a:ext uri="{FF2B5EF4-FFF2-40B4-BE49-F238E27FC236}">
              <a16:creationId xmlns:a16="http://schemas.microsoft.com/office/drawing/2014/main" id="{6E18EC30-91A3-4D48-856F-23D0582B2641}"/>
            </a:ext>
          </a:extLst>
        </cdr:cNvPr>
        <cdr:cNvSpPr/>
      </cdr:nvSpPr>
      <cdr:spPr>
        <a:xfrm xmlns:a="http://schemas.openxmlformats.org/drawingml/2006/main">
          <a:off x="1231900" y="2670175"/>
          <a:ext cx="1625270" cy="2541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0.64222</cdr:x>
      <cdr:y>0.89244</cdr:y>
    </cdr:from>
    <cdr:to>
      <cdr:x>0.90202</cdr:x>
      <cdr:y>0.97769</cdr:y>
    </cdr:to>
    <cdr:sp macro="" textlink="">
      <cdr:nvSpPr>
        <cdr:cNvPr id="3" name="Rectangle 2">
          <a:extLst xmlns:a="http://schemas.openxmlformats.org/drawingml/2006/main">
            <a:ext uri="{FF2B5EF4-FFF2-40B4-BE49-F238E27FC236}">
              <a16:creationId xmlns:a16="http://schemas.microsoft.com/office/drawing/2014/main" id="{C99A8EEE-F366-4888-88C5-B1B6344187C8}"/>
            </a:ext>
          </a:extLst>
        </cdr:cNvPr>
        <cdr:cNvSpPr/>
      </cdr:nvSpPr>
      <cdr:spPr>
        <a:xfrm xmlns:a="http://schemas.openxmlformats.org/drawingml/2006/main">
          <a:off x="3505846" y="2660665"/>
          <a:ext cx="1418248" cy="25416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8.xml><?xml version="1.0" encoding="utf-8"?>
<xdr:wsDr xmlns:xdr="http://schemas.openxmlformats.org/drawingml/2006/spreadsheetDrawing" xmlns:a="http://schemas.openxmlformats.org/drawingml/2006/main">
  <xdr:twoCellAnchor editAs="oneCell">
    <xdr:from>
      <xdr:col>11</xdr:col>
      <xdr:colOff>514350</xdr:colOff>
      <xdr:row>8</xdr:row>
      <xdr:rowOff>85725</xdr:rowOff>
    </xdr:from>
    <xdr:to>
      <xdr:col>19</xdr:col>
      <xdr:colOff>323850</xdr:colOff>
      <xdr:row>23</xdr:row>
      <xdr:rowOff>152400</xdr:rowOff>
    </xdr:to>
    <xdr:graphicFrame macro="">
      <xdr:nvGraphicFramePr>
        <xdr:cNvPr id="14" name="Chart 13">
          <a:extLst>
            <a:ext uri="{FF2B5EF4-FFF2-40B4-BE49-F238E27FC236}">
              <a16:creationId xmlns:a16="http://schemas.microsoft.com/office/drawing/2014/main" id="{29942A2D-435F-41EF-9920-4CC668F34DC3}"/>
            </a:ext>
            <a:ext uri="{147F2762-F138-4A5C-976F-8EAC2B608ADB}">
              <a16:predDERef xmlns:a16="http://schemas.microsoft.com/office/drawing/2014/main" pred="{D3078D3C-CD17-4E8B-9453-3C6B18523F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9524</xdr:colOff>
      <xdr:row>28</xdr:row>
      <xdr:rowOff>95250</xdr:rowOff>
    </xdr:from>
    <xdr:to>
      <xdr:col>20</xdr:col>
      <xdr:colOff>66674</xdr:colOff>
      <xdr:row>44</xdr:row>
      <xdr:rowOff>155702</xdr:rowOff>
    </xdr:to>
    <xdr:graphicFrame macro="">
      <xdr:nvGraphicFramePr>
        <xdr:cNvPr id="15" name="Chart 14">
          <a:extLst>
            <a:ext uri="{FF2B5EF4-FFF2-40B4-BE49-F238E27FC236}">
              <a16:creationId xmlns:a16="http://schemas.microsoft.com/office/drawing/2014/main" id="{55D8C910-F020-4812-8BA7-DF308CF5D7CD}"/>
            </a:ext>
            <a:ext uri="{147F2762-F138-4A5C-976F-8EAC2B608ADB}">
              <a16:predDERef xmlns:a16="http://schemas.microsoft.com/office/drawing/2014/main" pred="{29942A2D-435F-41EF-9920-4CC668F34D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xdr:row>
      <xdr:rowOff>0</xdr:rowOff>
    </xdr:from>
    <xdr:to>
      <xdr:col>0</xdr:col>
      <xdr:colOff>1562100</xdr:colOff>
      <xdr:row>1</xdr:row>
      <xdr:rowOff>444550</xdr:rowOff>
    </xdr:to>
    <xdr:pic>
      <xdr:nvPicPr>
        <xdr:cNvPr id="6" name="Picture 5" descr="Advisory, Consulting, Outsourcing Services | Guidehouse">
          <a:extLst>
            <a:ext uri="{FF2B5EF4-FFF2-40B4-BE49-F238E27FC236}">
              <a16:creationId xmlns:a16="http://schemas.microsoft.com/office/drawing/2014/main" id="{1D3431F9-CC1D-4841-B77B-2B1C46A7AA2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c:userShapes xmlns:c="http://schemas.openxmlformats.org/drawingml/2006/chart">
  <cdr:relSizeAnchor xmlns:cdr="http://schemas.openxmlformats.org/drawingml/2006/chartDrawing">
    <cdr:from>
      <cdr:x>0.28156</cdr:x>
      <cdr:y>0.88814</cdr:y>
    </cdr:from>
    <cdr:to>
      <cdr:x>0.57231</cdr:x>
      <cdr:y>0.96345</cdr:y>
    </cdr:to>
    <cdr:sp macro="" textlink="">
      <cdr:nvSpPr>
        <cdr:cNvPr id="2" name="Rectangle 1">
          <a:extLst xmlns:a="http://schemas.openxmlformats.org/drawingml/2006/main">
            <a:ext uri="{FF2B5EF4-FFF2-40B4-BE49-F238E27FC236}">
              <a16:creationId xmlns:a16="http://schemas.microsoft.com/office/drawing/2014/main" id="{858DC324-3F97-4F23-A5ED-EE7036616877}"/>
            </a:ext>
          </a:extLst>
        </cdr:cNvPr>
        <cdr:cNvSpPr/>
      </cdr:nvSpPr>
      <cdr:spPr>
        <a:xfrm xmlns:a="http://schemas.openxmlformats.org/drawingml/2006/main">
          <a:off x="1537031" y="2704339"/>
          <a:ext cx="1587170" cy="2293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0.66827</cdr:x>
      <cdr:y>0.88815</cdr:y>
    </cdr:from>
    <cdr:to>
      <cdr:x>0.95442</cdr:x>
      <cdr:y>0.96346</cdr:y>
    </cdr:to>
    <cdr:sp macro="" textlink="">
      <cdr:nvSpPr>
        <cdr:cNvPr id="3" name="Rectangle 2">
          <a:extLst xmlns:a="http://schemas.openxmlformats.org/drawingml/2006/main">
            <a:ext uri="{FF2B5EF4-FFF2-40B4-BE49-F238E27FC236}">
              <a16:creationId xmlns:a16="http://schemas.microsoft.com/office/drawing/2014/main" id="{4C829D74-C841-4CA9-BAA8-E50E9FE0E7DA}"/>
            </a:ext>
          </a:extLst>
        </cdr:cNvPr>
        <cdr:cNvSpPr/>
      </cdr:nvSpPr>
      <cdr:spPr>
        <a:xfrm xmlns:a="http://schemas.openxmlformats.org/drawingml/2006/main">
          <a:off x="3648075" y="2704379"/>
          <a:ext cx="1562100" cy="22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xml><?xml version="1.0" encoding="utf-8"?>
<xdr:wsDr xmlns:xdr="http://schemas.openxmlformats.org/drawingml/2006/spreadsheetDrawing" xmlns:a="http://schemas.openxmlformats.org/drawingml/2006/main">
  <xdr:twoCellAnchor>
    <xdr:from>
      <xdr:col>31</xdr:col>
      <xdr:colOff>190499</xdr:colOff>
      <xdr:row>4</xdr:row>
      <xdr:rowOff>161924</xdr:rowOff>
    </xdr:from>
    <xdr:to>
      <xdr:col>42</xdr:col>
      <xdr:colOff>504824</xdr:colOff>
      <xdr:row>28</xdr:row>
      <xdr:rowOff>106679</xdr:rowOff>
    </xdr:to>
    <xdr:graphicFrame macro="">
      <xdr:nvGraphicFramePr>
        <xdr:cNvPr id="2" name="Chart 1">
          <a:extLst>
            <a:ext uri="{FF2B5EF4-FFF2-40B4-BE49-F238E27FC236}">
              <a16:creationId xmlns:a16="http://schemas.microsoft.com/office/drawing/2014/main" id="{5C36808F-B440-4E53-8482-20CD6D88E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90486</xdr:colOff>
      <xdr:row>30</xdr:row>
      <xdr:rowOff>114300</xdr:rowOff>
    </xdr:from>
    <xdr:to>
      <xdr:col>42</xdr:col>
      <xdr:colOff>38099</xdr:colOff>
      <xdr:row>53</xdr:row>
      <xdr:rowOff>953</xdr:rowOff>
    </xdr:to>
    <xdr:graphicFrame macro="">
      <xdr:nvGraphicFramePr>
        <xdr:cNvPr id="3" name="Chart 2">
          <a:extLst>
            <a:ext uri="{FF2B5EF4-FFF2-40B4-BE49-F238E27FC236}">
              <a16:creationId xmlns:a16="http://schemas.microsoft.com/office/drawing/2014/main" id="{4A57F91D-6E6D-44C1-A38E-36E476C9B7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0.21875</cdr:x>
      <cdr:y>0.89127</cdr:y>
    </cdr:from>
    <cdr:to>
      <cdr:x>0.53741</cdr:x>
      <cdr:y>0.97283</cdr:y>
    </cdr:to>
    <cdr:sp macro="" textlink="">
      <cdr:nvSpPr>
        <cdr:cNvPr id="2" name="Rectangle 1">
          <a:extLst xmlns:a="http://schemas.openxmlformats.org/drawingml/2006/main">
            <a:ext uri="{FF2B5EF4-FFF2-40B4-BE49-F238E27FC236}">
              <a16:creationId xmlns:a16="http://schemas.microsoft.com/office/drawing/2014/main" id="{9BCCA67A-C8A6-4EF9-BC5D-3FF35335A999}"/>
            </a:ext>
          </a:extLst>
        </cdr:cNvPr>
        <cdr:cNvSpPr/>
      </cdr:nvSpPr>
      <cdr:spPr>
        <a:xfrm xmlns:a="http://schemas.openxmlformats.org/drawingml/2006/main">
          <a:off x="1194131" y="2713864"/>
          <a:ext cx="1739570" cy="24837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0.63338</cdr:x>
      <cdr:y>0.89128</cdr:y>
    </cdr:from>
    <cdr:to>
      <cdr:x>0.9457</cdr:x>
      <cdr:y>0.97285</cdr:y>
    </cdr:to>
    <cdr:sp macro="" textlink="">
      <cdr:nvSpPr>
        <cdr:cNvPr id="3" name="Rectangle 2">
          <a:extLst xmlns:a="http://schemas.openxmlformats.org/drawingml/2006/main">
            <a:ext uri="{FF2B5EF4-FFF2-40B4-BE49-F238E27FC236}">
              <a16:creationId xmlns:a16="http://schemas.microsoft.com/office/drawing/2014/main" id="{B4AD7DF1-2F32-4F3A-9EF1-FFE62940721A}"/>
            </a:ext>
          </a:extLst>
        </cdr:cNvPr>
        <cdr:cNvSpPr/>
      </cdr:nvSpPr>
      <cdr:spPr>
        <a:xfrm xmlns:a="http://schemas.openxmlformats.org/drawingml/2006/main">
          <a:off x="3457575" y="2713904"/>
          <a:ext cx="1704975" cy="24837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1</xdr:colOff>
      <xdr:row>7</xdr:row>
      <xdr:rowOff>19050</xdr:rowOff>
    </xdr:from>
    <xdr:to>
      <xdr:col>8</xdr:col>
      <xdr:colOff>960121</xdr:colOff>
      <xdr:row>8</xdr:row>
      <xdr:rowOff>99060</xdr:rowOff>
    </xdr:to>
    <xdr:sp macro="" textlink="">
      <xdr:nvSpPr>
        <xdr:cNvPr id="3" name="Rectangle 2">
          <a:extLst>
            <a:ext uri="{FF2B5EF4-FFF2-40B4-BE49-F238E27FC236}">
              <a16:creationId xmlns:a16="http://schemas.microsoft.com/office/drawing/2014/main" id="{92B5AEAE-E907-4E9F-BA03-C052DA2EB68C}"/>
            </a:ext>
          </a:extLst>
        </xdr:cNvPr>
        <xdr:cNvSpPr/>
      </xdr:nvSpPr>
      <xdr:spPr>
        <a:xfrm>
          <a:off x="1" y="1710690"/>
          <a:ext cx="13243560"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report any savings in PY 2.</a:t>
          </a:r>
          <a:endParaRPr lang="en-US" sz="1200">
            <a:solidFill>
              <a:schemeClr val="accent2"/>
            </a:solidFill>
          </a:endParaRPr>
        </a:p>
      </xdr:txBody>
    </xdr:sp>
    <xdr:clientData/>
  </xdr:twoCellAnchor>
  <xdr:twoCellAnchor>
    <xdr:from>
      <xdr:col>0</xdr:col>
      <xdr:colOff>1</xdr:colOff>
      <xdr:row>7</xdr:row>
      <xdr:rowOff>19050</xdr:rowOff>
    </xdr:from>
    <xdr:to>
      <xdr:col>8</xdr:col>
      <xdr:colOff>960121</xdr:colOff>
      <xdr:row>8</xdr:row>
      <xdr:rowOff>99060</xdr:rowOff>
    </xdr:to>
    <xdr:sp macro="" textlink="">
      <xdr:nvSpPr>
        <xdr:cNvPr id="15" name="Rectangle 14">
          <a:extLst>
            <a:ext uri="{FF2B5EF4-FFF2-40B4-BE49-F238E27FC236}">
              <a16:creationId xmlns:a16="http://schemas.microsoft.com/office/drawing/2014/main" id="{92735ED8-00D2-4306-8672-C54FF8DFADF7}"/>
            </a:ext>
          </a:extLst>
        </xdr:cNvPr>
        <xdr:cNvSpPr/>
      </xdr:nvSpPr>
      <xdr:spPr>
        <a:xfrm>
          <a:off x="1" y="1714500"/>
          <a:ext cx="12894945" cy="2514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report any savings in MEEIA Cycle 2.</a:t>
          </a:r>
          <a:endParaRPr lang="en-US" sz="1200">
            <a:solidFill>
              <a:schemeClr val="accent2"/>
            </a:solidFill>
          </a:endParaRPr>
        </a:p>
      </xdr:txBody>
    </xdr:sp>
    <xdr:clientData/>
  </xdr:twoCellAnchor>
  <xdr:twoCellAnchor editAs="oneCell">
    <xdr:from>
      <xdr:col>0</xdr:col>
      <xdr:colOff>0</xdr:colOff>
      <xdr:row>1</xdr:row>
      <xdr:rowOff>0</xdr:rowOff>
    </xdr:from>
    <xdr:to>
      <xdr:col>0</xdr:col>
      <xdr:colOff>1562100</xdr:colOff>
      <xdr:row>1</xdr:row>
      <xdr:rowOff>444550</xdr:rowOff>
    </xdr:to>
    <xdr:pic>
      <xdr:nvPicPr>
        <xdr:cNvPr id="6" name="Picture 5" descr="Advisory, Consulting, Outsourcing Services | Guidehouse">
          <a:extLst>
            <a:ext uri="{FF2B5EF4-FFF2-40B4-BE49-F238E27FC236}">
              <a16:creationId xmlns:a16="http://schemas.microsoft.com/office/drawing/2014/main" id="{36CC6564-9A9F-45F0-A0A1-76DDCE03C33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0534"/>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10</xdr:col>
      <xdr:colOff>733424</xdr:colOff>
      <xdr:row>9</xdr:row>
      <xdr:rowOff>9525</xdr:rowOff>
    </xdr:from>
    <xdr:to>
      <xdr:col>18</xdr:col>
      <xdr:colOff>552449</xdr:colOff>
      <xdr:row>24</xdr:row>
      <xdr:rowOff>139827</xdr:rowOff>
    </xdr:to>
    <xdr:graphicFrame macro="">
      <xdr:nvGraphicFramePr>
        <xdr:cNvPr id="3" name="Chart 2">
          <a:extLst>
            <a:ext uri="{FF2B5EF4-FFF2-40B4-BE49-F238E27FC236}">
              <a16:creationId xmlns:a16="http://schemas.microsoft.com/office/drawing/2014/main" id="{8FF74175-CB93-46D0-BB8F-1F54949CDB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90</xdr:row>
      <xdr:rowOff>6350</xdr:rowOff>
    </xdr:from>
    <xdr:to>
      <xdr:col>18</xdr:col>
      <xdr:colOff>575796</xdr:colOff>
      <xdr:row>102</xdr:row>
      <xdr:rowOff>31750</xdr:rowOff>
    </xdr:to>
    <xdr:graphicFrame macro="">
      <xdr:nvGraphicFramePr>
        <xdr:cNvPr id="5" name="Chart 4">
          <a:extLst>
            <a:ext uri="{FF2B5EF4-FFF2-40B4-BE49-F238E27FC236}">
              <a16:creationId xmlns:a16="http://schemas.microsoft.com/office/drawing/2014/main" id="{36B33E03-7003-4F53-B521-47C548EF1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103</xdr:row>
      <xdr:rowOff>0</xdr:rowOff>
    </xdr:from>
    <xdr:to>
      <xdr:col>18</xdr:col>
      <xdr:colOff>603250</xdr:colOff>
      <xdr:row>119</xdr:row>
      <xdr:rowOff>139700</xdr:rowOff>
    </xdr:to>
    <xdr:graphicFrame macro="">
      <xdr:nvGraphicFramePr>
        <xdr:cNvPr id="10" name="Chart 9">
          <a:extLst>
            <a:ext uri="{FF2B5EF4-FFF2-40B4-BE49-F238E27FC236}">
              <a16:creationId xmlns:a16="http://schemas.microsoft.com/office/drawing/2014/main" id="{BC7FC901-735F-44B8-A39B-A7A34BB2F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11206</xdr:colOff>
      <xdr:row>69</xdr:row>
      <xdr:rowOff>7471</xdr:rowOff>
    </xdr:from>
    <xdr:to>
      <xdr:col>19</xdr:col>
      <xdr:colOff>22412</xdr:colOff>
      <xdr:row>89</xdr:row>
      <xdr:rowOff>23158</xdr:rowOff>
    </xdr:to>
    <xdr:graphicFrame macro="">
      <xdr:nvGraphicFramePr>
        <xdr:cNvPr id="6" name="Chart 5">
          <a:extLst>
            <a:ext uri="{FF2B5EF4-FFF2-40B4-BE49-F238E27FC236}">
              <a16:creationId xmlns:a16="http://schemas.microsoft.com/office/drawing/2014/main" id="{721B1B12-D002-4447-A27D-19C15F5329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781049</xdr:colOff>
      <xdr:row>27</xdr:row>
      <xdr:rowOff>0</xdr:rowOff>
    </xdr:from>
    <xdr:to>
      <xdr:col>18</xdr:col>
      <xdr:colOff>600074</xdr:colOff>
      <xdr:row>43</xdr:row>
      <xdr:rowOff>38100</xdr:rowOff>
    </xdr:to>
    <xdr:graphicFrame macro="">
      <xdr:nvGraphicFramePr>
        <xdr:cNvPr id="8" name="Chart 7">
          <a:extLst>
            <a:ext uri="{FF2B5EF4-FFF2-40B4-BE49-F238E27FC236}">
              <a16:creationId xmlns:a16="http://schemas.microsoft.com/office/drawing/2014/main" id="{1545BB0C-9A2C-473F-A87C-B8802EF92E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0</xdr:rowOff>
    </xdr:from>
    <xdr:to>
      <xdr:col>0</xdr:col>
      <xdr:colOff>1562100</xdr:colOff>
      <xdr:row>1</xdr:row>
      <xdr:rowOff>444550</xdr:rowOff>
    </xdr:to>
    <xdr:pic>
      <xdr:nvPicPr>
        <xdr:cNvPr id="9" name="Picture 8" descr="Advisory, Consulting, Outsourcing Services | Guidehouse">
          <a:extLst>
            <a:ext uri="{FF2B5EF4-FFF2-40B4-BE49-F238E27FC236}">
              <a16:creationId xmlns:a16="http://schemas.microsoft.com/office/drawing/2014/main" id="{D8EC6AF9-A422-4BA0-8BFE-FA1173599B7F}"/>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0.29371</cdr:x>
      <cdr:y>0.88317</cdr:y>
    </cdr:from>
    <cdr:to>
      <cdr:x>0.58665</cdr:x>
      <cdr:y>0.96285</cdr:y>
    </cdr:to>
    <cdr:sp macro="" textlink="">
      <cdr:nvSpPr>
        <cdr:cNvPr id="2" name="Rectangle 1">
          <a:extLst xmlns:a="http://schemas.openxmlformats.org/drawingml/2006/main">
            <a:ext uri="{FF2B5EF4-FFF2-40B4-BE49-F238E27FC236}">
              <a16:creationId xmlns:a16="http://schemas.microsoft.com/office/drawing/2014/main" id="{77D53640-F38E-4BBA-BF01-C1E208CD23F6}"/>
            </a:ext>
          </a:extLst>
        </cdr:cNvPr>
        <cdr:cNvSpPr/>
      </cdr:nvSpPr>
      <cdr:spPr>
        <a:xfrm xmlns:a="http://schemas.openxmlformats.org/drawingml/2006/main">
          <a:off x="1603375" y="2689225"/>
          <a:ext cx="1599154" cy="24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0.66938</cdr:x>
      <cdr:y>0.88318</cdr:y>
    </cdr:from>
    <cdr:to>
      <cdr:x>0.91429</cdr:x>
      <cdr:y>0.96286</cdr:y>
    </cdr:to>
    <cdr:sp macro="" textlink="">
      <cdr:nvSpPr>
        <cdr:cNvPr id="3" name="Rectangle 2">
          <a:extLst xmlns:a="http://schemas.openxmlformats.org/drawingml/2006/main">
            <a:ext uri="{FF2B5EF4-FFF2-40B4-BE49-F238E27FC236}">
              <a16:creationId xmlns:a16="http://schemas.microsoft.com/office/drawing/2014/main" id="{1F595DD2-15C8-4E37-BC3C-0BF95726D66D}"/>
            </a:ext>
          </a:extLst>
        </cdr:cNvPr>
        <cdr:cNvSpPr/>
      </cdr:nvSpPr>
      <cdr:spPr>
        <a:xfrm xmlns:a="http://schemas.openxmlformats.org/drawingml/2006/main">
          <a:off x="3654140" y="2689253"/>
          <a:ext cx="1336960" cy="24260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4.xml><?xml version="1.0" encoding="utf-8"?>
<c:userShapes xmlns:c="http://schemas.openxmlformats.org/drawingml/2006/chart">
  <cdr:relSizeAnchor xmlns:cdr="http://schemas.openxmlformats.org/drawingml/2006/chartDrawing">
    <cdr:from>
      <cdr:x>0.25707</cdr:x>
      <cdr:y>0.89256</cdr:y>
    </cdr:from>
    <cdr:to>
      <cdr:x>0.55001</cdr:x>
      <cdr:y>0.97223</cdr:y>
    </cdr:to>
    <cdr:sp macro="" textlink="">
      <cdr:nvSpPr>
        <cdr:cNvPr id="2" name="Rectangle 1">
          <a:extLst xmlns:a="http://schemas.openxmlformats.org/drawingml/2006/main">
            <a:ext uri="{FF2B5EF4-FFF2-40B4-BE49-F238E27FC236}">
              <a16:creationId xmlns:a16="http://schemas.microsoft.com/office/drawing/2014/main" id="{1F25B4E9-BB60-43CC-AC4B-9EBADD2DF805}"/>
            </a:ext>
          </a:extLst>
        </cdr:cNvPr>
        <cdr:cNvSpPr/>
      </cdr:nvSpPr>
      <cdr:spPr>
        <a:xfrm xmlns:a="http://schemas.openxmlformats.org/drawingml/2006/main">
          <a:off x="1403350" y="2717800"/>
          <a:ext cx="1599154" cy="24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0.66589</cdr:x>
      <cdr:y>0.89257</cdr:y>
    </cdr:from>
    <cdr:to>
      <cdr:x>0.9108</cdr:x>
      <cdr:y>0.97224</cdr:y>
    </cdr:to>
    <cdr:sp macro="" textlink="">
      <cdr:nvSpPr>
        <cdr:cNvPr id="3" name="Rectangle 2">
          <a:extLst xmlns:a="http://schemas.openxmlformats.org/drawingml/2006/main">
            <a:ext uri="{FF2B5EF4-FFF2-40B4-BE49-F238E27FC236}">
              <a16:creationId xmlns:a16="http://schemas.microsoft.com/office/drawing/2014/main" id="{D558CDA2-B913-4F84-B2B3-8BDAFBAFF28E}"/>
            </a:ext>
          </a:extLst>
        </cdr:cNvPr>
        <cdr:cNvSpPr/>
      </cdr:nvSpPr>
      <cdr:spPr>
        <a:xfrm xmlns:a="http://schemas.openxmlformats.org/drawingml/2006/main">
          <a:off x="3635090" y="2717828"/>
          <a:ext cx="1336960" cy="24260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5.xml><?xml version="1.0" encoding="utf-8"?>
<xdr:wsDr xmlns:xdr="http://schemas.openxmlformats.org/drawingml/2006/spreadsheetDrawing" xmlns:a="http://schemas.openxmlformats.org/drawingml/2006/main">
  <xdr:twoCellAnchor editAs="oneCell">
    <xdr:from>
      <xdr:col>11</xdr:col>
      <xdr:colOff>9525</xdr:colOff>
      <xdr:row>6</xdr:row>
      <xdr:rowOff>9525</xdr:rowOff>
    </xdr:from>
    <xdr:to>
      <xdr:col>19</xdr:col>
      <xdr:colOff>214162</xdr:colOff>
      <xdr:row>21</xdr:row>
      <xdr:rowOff>99084</xdr:rowOff>
    </xdr:to>
    <xdr:graphicFrame macro="">
      <xdr:nvGraphicFramePr>
        <xdr:cNvPr id="4" name="Chart 2">
          <a:extLst>
            <a:ext uri="{FF2B5EF4-FFF2-40B4-BE49-F238E27FC236}">
              <a16:creationId xmlns:a16="http://schemas.microsoft.com/office/drawing/2014/main" id="{8AB8DA03-8554-4C66-9991-D47601EC9C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73</xdr:row>
      <xdr:rowOff>6350</xdr:rowOff>
    </xdr:from>
    <xdr:to>
      <xdr:col>18</xdr:col>
      <xdr:colOff>575796</xdr:colOff>
      <xdr:row>85</xdr:row>
      <xdr:rowOff>31750</xdr:rowOff>
    </xdr:to>
    <xdr:graphicFrame macro="">
      <xdr:nvGraphicFramePr>
        <xdr:cNvPr id="5" name="Chart 4">
          <a:extLst>
            <a:ext uri="{FF2B5EF4-FFF2-40B4-BE49-F238E27FC236}">
              <a16:creationId xmlns:a16="http://schemas.microsoft.com/office/drawing/2014/main" id="{D0E077B7-EC49-42DA-A672-206698C8F4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86</xdr:row>
      <xdr:rowOff>0</xdr:rowOff>
    </xdr:from>
    <xdr:to>
      <xdr:col>18</xdr:col>
      <xdr:colOff>603250</xdr:colOff>
      <xdr:row>102</xdr:row>
      <xdr:rowOff>139700</xdr:rowOff>
    </xdr:to>
    <xdr:graphicFrame macro="">
      <xdr:nvGraphicFramePr>
        <xdr:cNvPr id="6" name="Chart 5">
          <a:extLst>
            <a:ext uri="{FF2B5EF4-FFF2-40B4-BE49-F238E27FC236}">
              <a16:creationId xmlns:a16="http://schemas.microsoft.com/office/drawing/2014/main" id="{24CDD50D-ACD3-49C5-AA19-4BC4A6BF1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815974</xdr:colOff>
      <xdr:row>55</xdr:row>
      <xdr:rowOff>165100</xdr:rowOff>
    </xdr:from>
    <xdr:to>
      <xdr:col>18</xdr:col>
      <xdr:colOff>603249</xdr:colOff>
      <xdr:row>72</xdr:row>
      <xdr:rowOff>6350</xdr:rowOff>
    </xdr:to>
    <xdr:graphicFrame macro="">
      <xdr:nvGraphicFramePr>
        <xdr:cNvPr id="9" name="Chart 8">
          <a:extLst>
            <a:ext uri="{FF2B5EF4-FFF2-40B4-BE49-F238E27FC236}">
              <a16:creationId xmlns:a16="http://schemas.microsoft.com/office/drawing/2014/main" id="{1D1F949F-B053-491A-81EF-0E8178CD1C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781049</xdr:colOff>
      <xdr:row>24</xdr:row>
      <xdr:rowOff>0</xdr:rowOff>
    </xdr:from>
    <xdr:to>
      <xdr:col>19</xdr:col>
      <xdr:colOff>247828</xdr:colOff>
      <xdr:row>38</xdr:row>
      <xdr:rowOff>70928</xdr:rowOff>
    </xdr:to>
    <xdr:graphicFrame macro="">
      <xdr:nvGraphicFramePr>
        <xdr:cNvPr id="7" name="Chart 7">
          <a:extLst>
            <a:ext uri="{FF2B5EF4-FFF2-40B4-BE49-F238E27FC236}">
              <a16:creationId xmlns:a16="http://schemas.microsoft.com/office/drawing/2014/main" id="{52048ACE-FE0C-445D-8B28-785E465AA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0</xdr:rowOff>
    </xdr:from>
    <xdr:to>
      <xdr:col>0</xdr:col>
      <xdr:colOff>1562100</xdr:colOff>
      <xdr:row>1</xdr:row>
      <xdr:rowOff>444550</xdr:rowOff>
    </xdr:to>
    <xdr:pic>
      <xdr:nvPicPr>
        <xdr:cNvPr id="8" name="Picture 7" descr="Advisory, Consulting, Outsourcing Services | Guidehouse">
          <a:extLst>
            <a:ext uri="{FF2B5EF4-FFF2-40B4-BE49-F238E27FC236}">
              <a16:creationId xmlns:a16="http://schemas.microsoft.com/office/drawing/2014/main" id="{1964A72C-6544-4A42-99E7-6D09818B0A6C}"/>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c:userShapes xmlns:c="http://schemas.openxmlformats.org/drawingml/2006/chart">
  <cdr:relSizeAnchor xmlns:cdr="http://schemas.openxmlformats.org/drawingml/2006/chartDrawing">
    <cdr:from>
      <cdr:x>0.25707</cdr:x>
      <cdr:y>0.89945</cdr:y>
    </cdr:from>
    <cdr:to>
      <cdr:x>0.55001</cdr:x>
      <cdr:y>0.97423</cdr:y>
    </cdr:to>
    <cdr:sp macro="" textlink="">
      <cdr:nvSpPr>
        <cdr:cNvPr id="2" name="Rectangle 1">
          <a:extLst xmlns:a="http://schemas.openxmlformats.org/drawingml/2006/main">
            <a:ext uri="{FF2B5EF4-FFF2-40B4-BE49-F238E27FC236}">
              <a16:creationId xmlns:a16="http://schemas.microsoft.com/office/drawing/2014/main" id="{98617631-C2AB-4CF9-B6DC-D60D5DE8414E}"/>
            </a:ext>
          </a:extLst>
        </cdr:cNvPr>
        <cdr:cNvSpPr/>
      </cdr:nvSpPr>
      <cdr:spPr>
        <a:xfrm xmlns:a="http://schemas.openxmlformats.org/drawingml/2006/main">
          <a:off x="1403350" y="2715816"/>
          <a:ext cx="1599154" cy="22580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0.6575</cdr:x>
      <cdr:y>0.89747</cdr:y>
    </cdr:from>
    <cdr:to>
      <cdr:x>0.91255</cdr:x>
      <cdr:y>0.97621</cdr:y>
    </cdr:to>
    <cdr:sp macro="" textlink="">
      <cdr:nvSpPr>
        <cdr:cNvPr id="3" name="Rectangle 2">
          <a:extLst xmlns:a="http://schemas.openxmlformats.org/drawingml/2006/main">
            <a:ext uri="{FF2B5EF4-FFF2-40B4-BE49-F238E27FC236}">
              <a16:creationId xmlns:a16="http://schemas.microsoft.com/office/drawing/2014/main" id="{60A0ED43-4D5A-40E6-9C62-E05AA444DA1B}"/>
            </a:ext>
          </a:extLst>
        </cdr:cNvPr>
        <cdr:cNvSpPr/>
      </cdr:nvSpPr>
      <cdr:spPr>
        <a:xfrm xmlns:a="http://schemas.openxmlformats.org/drawingml/2006/main">
          <a:off x="3589249" y="2709845"/>
          <a:ext cx="1392326" cy="2377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7.xml><?xml version="1.0" encoding="utf-8"?>
<c:userShapes xmlns:c="http://schemas.openxmlformats.org/drawingml/2006/chart">
  <cdr:relSizeAnchor xmlns:cdr="http://schemas.openxmlformats.org/drawingml/2006/chartDrawing">
    <cdr:from>
      <cdr:x>0.21171</cdr:x>
      <cdr:y>0.91489</cdr:y>
    </cdr:from>
    <cdr:to>
      <cdr:x>0.50465</cdr:x>
      <cdr:y>0.98338</cdr:y>
    </cdr:to>
    <cdr:sp macro="" textlink="">
      <cdr:nvSpPr>
        <cdr:cNvPr id="2" name="Rectangle 1">
          <a:extLst xmlns:a="http://schemas.openxmlformats.org/drawingml/2006/main">
            <a:ext uri="{FF2B5EF4-FFF2-40B4-BE49-F238E27FC236}">
              <a16:creationId xmlns:a16="http://schemas.microsoft.com/office/drawing/2014/main" id="{3E5891B6-5C4C-4D13-BDF2-4F11FBA00ED1}"/>
            </a:ext>
          </a:extLst>
        </cdr:cNvPr>
        <cdr:cNvSpPr/>
      </cdr:nvSpPr>
      <cdr:spPr>
        <a:xfrm xmlns:a="http://schemas.openxmlformats.org/drawingml/2006/main">
          <a:off x="1155700" y="2867026"/>
          <a:ext cx="1599154" cy="21461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0.62085</cdr:x>
      <cdr:y>0.91489</cdr:y>
    </cdr:from>
    <cdr:to>
      <cdr:x>0.90906</cdr:x>
      <cdr:y>0.9823</cdr:y>
    </cdr:to>
    <cdr:sp macro="" textlink="">
      <cdr:nvSpPr>
        <cdr:cNvPr id="3" name="Rectangle 2">
          <a:extLst xmlns:a="http://schemas.openxmlformats.org/drawingml/2006/main">
            <a:ext uri="{FF2B5EF4-FFF2-40B4-BE49-F238E27FC236}">
              <a16:creationId xmlns:a16="http://schemas.microsoft.com/office/drawing/2014/main" id="{6CC6DC92-74A8-4090-9BEC-1D4291AE0E44}"/>
            </a:ext>
          </a:extLst>
        </cdr:cNvPr>
        <cdr:cNvSpPr/>
      </cdr:nvSpPr>
      <cdr:spPr>
        <a:xfrm xmlns:a="http://schemas.openxmlformats.org/drawingml/2006/main">
          <a:off x="3389223" y="2867026"/>
          <a:ext cx="1573301" cy="21123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8.xml><?xml version="1.0" encoding="utf-8"?>
<xdr:wsDr xmlns:xdr="http://schemas.openxmlformats.org/drawingml/2006/spreadsheetDrawing" xmlns:a="http://schemas.openxmlformats.org/drawingml/2006/main">
  <xdr:twoCellAnchor editAs="oneCell">
    <xdr:from>
      <xdr:col>10</xdr:col>
      <xdr:colOff>796227</xdr:colOff>
      <xdr:row>5</xdr:row>
      <xdr:rowOff>67682</xdr:rowOff>
    </xdr:from>
    <xdr:to>
      <xdr:col>19</xdr:col>
      <xdr:colOff>181439</xdr:colOff>
      <xdr:row>20</xdr:row>
      <xdr:rowOff>116131</xdr:rowOff>
    </xdr:to>
    <xdr:graphicFrame macro="">
      <xdr:nvGraphicFramePr>
        <xdr:cNvPr id="2" name="Chart 5">
          <a:extLst>
            <a:ext uri="{FF2B5EF4-FFF2-40B4-BE49-F238E27FC236}">
              <a16:creationId xmlns:a16="http://schemas.microsoft.com/office/drawing/2014/main" id="{0A01A0E0-13F0-40DB-A6EA-EB39367D9A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0</xdr:col>
      <xdr:colOff>1562100</xdr:colOff>
      <xdr:row>1</xdr:row>
      <xdr:rowOff>444550</xdr:rowOff>
    </xdr:to>
    <xdr:pic>
      <xdr:nvPicPr>
        <xdr:cNvPr id="4" name="Picture 3" descr="Advisory, Consulting, Outsourcing Services | Guidehouse">
          <a:extLst>
            <a:ext uri="{FF2B5EF4-FFF2-40B4-BE49-F238E27FC236}">
              <a16:creationId xmlns:a16="http://schemas.microsoft.com/office/drawing/2014/main" id="{6782B389-D948-4800-AAA7-ADA02BF967A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c:userShapes xmlns:c="http://schemas.openxmlformats.org/drawingml/2006/chart">
  <cdr:relSizeAnchor xmlns:cdr="http://schemas.openxmlformats.org/drawingml/2006/chartDrawing">
    <cdr:from>
      <cdr:x>0.21869</cdr:x>
      <cdr:y>0.90439</cdr:y>
    </cdr:from>
    <cdr:to>
      <cdr:x>0.56906</cdr:x>
      <cdr:y>0.9778</cdr:y>
    </cdr:to>
    <cdr:sp macro="" textlink="">
      <cdr:nvSpPr>
        <cdr:cNvPr id="2" name="Rectangle 1">
          <a:extLst xmlns:a="http://schemas.openxmlformats.org/drawingml/2006/main">
            <a:ext uri="{FF2B5EF4-FFF2-40B4-BE49-F238E27FC236}">
              <a16:creationId xmlns:a16="http://schemas.microsoft.com/office/drawing/2014/main" id="{349A5525-E08C-4362-956B-F2AD63317646}"/>
            </a:ext>
          </a:extLst>
        </cdr:cNvPr>
        <cdr:cNvSpPr/>
      </cdr:nvSpPr>
      <cdr:spPr>
        <a:xfrm xmlns:a="http://schemas.openxmlformats.org/drawingml/2006/main">
          <a:off x="1193800" y="2753818"/>
          <a:ext cx="1912680" cy="22353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0.64613</cdr:x>
      <cdr:y>0.90716</cdr:y>
    </cdr:from>
    <cdr:to>
      <cdr:x>0.91598</cdr:x>
      <cdr:y>0.98058</cdr:y>
    </cdr:to>
    <cdr:sp macro="" textlink="">
      <cdr:nvSpPr>
        <cdr:cNvPr id="3" name="Rectangle 2">
          <a:extLst xmlns:a="http://schemas.openxmlformats.org/drawingml/2006/main">
            <a:ext uri="{FF2B5EF4-FFF2-40B4-BE49-F238E27FC236}">
              <a16:creationId xmlns:a16="http://schemas.microsoft.com/office/drawing/2014/main" id="{7E0CC98C-41AE-4CC2-9CAC-61750DAD4DE5}"/>
            </a:ext>
          </a:extLst>
        </cdr:cNvPr>
        <cdr:cNvSpPr/>
      </cdr:nvSpPr>
      <cdr:spPr>
        <a:xfrm xmlns:a="http://schemas.openxmlformats.org/drawingml/2006/main">
          <a:off x="3527185" y="2762250"/>
          <a:ext cx="1473109" cy="22355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xml><?xml version="1.0" encoding="utf-8"?>
<xdr:wsDr xmlns:xdr="http://schemas.openxmlformats.org/drawingml/2006/spreadsheetDrawing" xmlns:a="http://schemas.openxmlformats.org/drawingml/2006/main">
  <xdr:twoCellAnchor>
    <xdr:from>
      <xdr:col>20</xdr:col>
      <xdr:colOff>107200</xdr:colOff>
      <xdr:row>8</xdr:row>
      <xdr:rowOff>28667</xdr:rowOff>
    </xdr:from>
    <xdr:to>
      <xdr:col>33</xdr:col>
      <xdr:colOff>0</xdr:colOff>
      <xdr:row>31</xdr:row>
      <xdr:rowOff>9899</xdr:rowOff>
    </xdr:to>
    <mc:AlternateContent xmlns:mc="http://schemas.openxmlformats.org/markup-compatibility/2006">
      <mc:Choice xmlns:cx1="http://schemas.microsoft.com/office/drawing/2015/9/8/chartex" Requires="cx1">
        <xdr:graphicFrame macro="">
          <xdr:nvGraphicFramePr>
            <xdr:cNvPr id="16" name="Chart 2">
              <a:extLst>
                <a:ext uri="{FF2B5EF4-FFF2-40B4-BE49-F238E27FC236}">
                  <a16:creationId xmlns:a16="http://schemas.microsoft.com/office/drawing/2014/main" id="{6C07F28B-908B-4ADC-B990-86C46F865F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2266160" y="1857467"/>
              <a:ext cx="7985240" cy="430177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596395</xdr:colOff>
      <xdr:row>33</xdr:row>
      <xdr:rowOff>13048</xdr:rowOff>
    </xdr:from>
    <xdr:to>
      <xdr:col>33</xdr:col>
      <xdr:colOff>69671</xdr:colOff>
      <xdr:row>54</xdr:row>
      <xdr:rowOff>103780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7FD68233-1395-47A0-B50D-2E438E08521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22145755" y="6497668"/>
              <a:ext cx="8175316" cy="409123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17368</xdr:colOff>
      <xdr:row>8</xdr:row>
      <xdr:rowOff>3083</xdr:rowOff>
    </xdr:from>
    <xdr:to>
      <xdr:col>18</xdr:col>
      <xdr:colOff>579783</xdr:colOff>
      <xdr:row>30</xdr:row>
      <xdr:rowOff>155203</xdr:rowOff>
    </xdr:to>
    <mc:AlternateContent xmlns:mc="http://schemas.openxmlformats.org/markup-compatibility/2006">
      <mc:Choice xmlns:cx1="http://schemas.microsoft.com/office/drawing/2015/9/8/chartex" Requires="cx1">
        <xdr:graphicFrame macro="">
          <xdr:nvGraphicFramePr>
            <xdr:cNvPr id="15" name="Chart 4">
              <a:extLst>
                <a:ext uri="{FF2B5EF4-FFF2-40B4-BE49-F238E27FC236}">
                  <a16:creationId xmlns:a16="http://schemas.microsoft.com/office/drawing/2014/main" id="{A2C2527C-13CB-4F4C-84F0-A79E989106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3870528" y="1831883"/>
              <a:ext cx="7649015" cy="430502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23969</xdr:colOff>
      <xdr:row>33</xdr:row>
      <xdr:rowOff>6394</xdr:rowOff>
    </xdr:from>
    <xdr:to>
      <xdr:col>19</xdr:col>
      <xdr:colOff>11204</xdr:colOff>
      <xdr:row>55</xdr:row>
      <xdr:rowOff>5361</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5EF228D-A726-4FF5-9746-DA77D623264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3877129" y="6491014"/>
              <a:ext cx="7683435" cy="416710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30442</xdr:colOff>
      <xdr:row>58</xdr:row>
      <xdr:rowOff>131546</xdr:rowOff>
    </xdr:from>
    <xdr:to>
      <xdr:col>18</xdr:col>
      <xdr:colOff>579782</xdr:colOff>
      <xdr:row>80</xdr:row>
      <xdr:rowOff>121312</xdr:rowOff>
    </xdr:to>
    <mc:AlternateContent xmlns:mc="http://schemas.openxmlformats.org/markup-compatibility/2006">
      <mc:Choice xmlns:cx1="http://schemas.microsoft.com/office/drawing/2015/9/8/chartex" Requires="cx1">
        <xdr:graphicFrame macro="">
          <xdr:nvGraphicFramePr>
            <xdr:cNvPr id="12" name="Chart 6">
              <a:extLst>
                <a:ext uri="{FF2B5EF4-FFF2-40B4-BE49-F238E27FC236}">
                  <a16:creationId xmlns:a16="http://schemas.microsoft.com/office/drawing/2014/main" id="{D7A82B3A-F2C4-411D-9A0F-A1B398877DD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3883602" y="11287226"/>
              <a:ext cx="7635940" cy="4333166"/>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16565</xdr:colOff>
      <xdr:row>58</xdr:row>
      <xdr:rowOff>488</xdr:rowOff>
    </xdr:from>
    <xdr:to>
      <xdr:col>33</xdr:col>
      <xdr:colOff>0</xdr:colOff>
      <xdr:row>80</xdr:row>
      <xdr:rowOff>134471</xdr:rowOff>
    </xdr:to>
    <mc:AlternateContent xmlns:mc="http://schemas.openxmlformats.org/markup-compatibility/2006">
      <mc:Choice xmlns:cx1="http://schemas.microsoft.com/office/drawing/2015/9/8/chartex" Requires="cx1">
        <xdr:graphicFrame macro="">
          <xdr:nvGraphicFramePr>
            <xdr:cNvPr id="13" name="Chart 7">
              <a:extLst>
                <a:ext uri="{FF2B5EF4-FFF2-40B4-BE49-F238E27FC236}">
                  <a16:creationId xmlns:a16="http://schemas.microsoft.com/office/drawing/2014/main" id="{8F264AA2-1E88-43B5-964D-56EBDBDC0EC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22175525" y="11156168"/>
              <a:ext cx="8075875" cy="447738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11457</xdr:colOff>
      <xdr:row>83</xdr:row>
      <xdr:rowOff>151035</xdr:rowOff>
    </xdr:from>
    <xdr:to>
      <xdr:col>19</xdr:col>
      <xdr:colOff>0</xdr:colOff>
      <xdr:row>106</xdr:row>
      <xdr:rowOff>88059</xdr:rowOff>
    </xdr:to>
    <mc:AlternateContent xmlns:mc="http://schemas.openxmlformats.org/markup-compatibility/2006">
      <mc:Choice xmlns:cx1="http://schemas.microsoft.com/office/drawing/2015/9/8/chartex" Requires="cx1">
        <xdr:graphicFrame macro="">
          <xdr:nvGraphicFramePr>
            <xdr:cNvPr id="2" name="Chart 8">
              <a:extLst>
                <a:ext uri="{FF2B5EF4-FFF2-40B4-BE49-F238E27FC236}">
                  <a16:creationId xmlns:a16="http://schemas.microsoft.com/office/drawing/2014/main" id="{0B001D46-6D85-4C0D-85AE-CA8C1BFE9A3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13864617" y="16153035"/>
              <a:ext cx="7684743" cy="412802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588065</xdr:colOff>
      <xdr:row>84</xdr:row>
      <xdr:rowOff>28023</xdr:rowOff>
    </xdr:from>
    <xdr:to>
      <xdr:col>33</xdr:col>
      <xdr:colOff>62119</xdr:colOff>
      <xdr:row>108</xdr:row>
      <xdr:rowOff>124416</xdr:rowOff>
    </xdr:to>
    <mc:AlternateContent xmlns:mc="http://schemas.openxmlformats.org/markup-compatibility/2006">
      <mc:Choice xmlns:cx1="http://schemas.microsoft.com/office/drawing/2015/9/8/chartex" Requires="cx1">
        <xdr:graphicFrame macro="">
          <xdr:nvGraphicFramePr>
            <xdr:cNvPr id="14" name="Chart 9">
              <a:extLst>
                <a:ext uri="{FF2B5EF4-FFF2-40B4-BE49-F238E27FC236}">
                  <a16:creationId xmlns:a16="http://schemas.microsoft.com/office/drawing/2014/main" id="{E17D79C4-7695-4010-922D-B1576B240DF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22137425" y="16197663"/>
              <a:ext cx="8176094" cy="445503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0</xdr:col>
      <xdr:colOff>0</xdr:colOff>
      <xdr:row>1</xdr:row>
      <xdr:rowOff>0</xdr:rowOff>
    </xdr:from>
    <xdr:to>
      <xdr:col>0</xdr:col>
      <xdr:colOff>1562100</xdr:colOff>
      <xdr:row>1</xdr:row>
      <xdr:rowOff>444550</xdr:rowOff>
    </xdr:to>
    <xdr:pic>
      <xdr:nvPicPr>
        <xdr:cNvPr id="11" name="Picture 10" descr="Advisory, Consulting, Outsourcing Services | Guidehouse">
          <a:extLst>
            <a:ext uri="{FF2B5EF4-FFF2-40B4-BE49-F238E27FC236}">
              <a16:creationId xmlns:a16="http://schemas.microsoft.com/office/drawing/2014/main" id="{5C7ECB1E-3161-4C1C-B265-8F998FF0C74F}"/>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110375</xdr:colOff>
      <xdr:row>8</xdr:row>
      <xdr:rowOff>25492</xdr:rowOff>
    </xdr:from>
    <xdr:to>
      <xdr:col>31</xdr:col>
      <xdr:colOff>0</xdr:colOff>
      <xdr:row>31</xdr:row>
      <xdr:rowOff>6724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D0E5DADC-3321-4999-8B10-9EB31538FDC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2269335" y="1854292"/>
              <a:ext cx="6762865" cy="430177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596395</xdr:colOff>
      <xdr:row>33</xdr:row>
      <xdr:rowOff>13048</xdr:rowOff>
    </xdr:from>
    <xdr:to>
      <xdr:col>33</xdr:col>
      <xdr:colOff>69671</xdr:colOff>
      <xdr:row>54</xdr:row>
      <xdr:rowOff>103780</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D4D6632-80BB-40AB-8F04-1316D2F5037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22145755" y="6497668"/>
              <a:ext cx="8175316" cy="409123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17368</xdr:colOff>
      <xdr:row>8</xdr:row>
      <xdr:rowOff>3083</xdr:rowOff>
    </xdr:from>
    <xdr:to>
      <xdr:col>16</xdr:col>
      <xdr:colOff>649941</xdr:colOff>
      <xdr:row>30</xdr:row>
      <xdr:rowOff>155203</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0FC0B768-8CCF-4354-ABDB-A75411C5198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3870528" y="1831883"/>
              <a:ext cx="6461873" cy="430502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23969</xdr:colOff>
      <xdr:row>33</xdr:row>
      <xdr:rowOff>6394</xdr:rowOff>
    </xdr:from>
    <xdr:to>
      <xdr:col>19</xdr:col>
      <xdr:colOff>11204</xdr:colOff>
      <xdr:row>55</xdr:row>
      <xdr:rowOff>5361</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2E70A760-6E29-461F-8964-A87AE11809D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3877129" y="6491014"/>
              <a:ext cx="7683435" cy="416710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33618</xdr:colOff>
      <xdr:row>58</xdr:row>
      <xdr:rowOff>131546</xdr:rowOff>
    </xdr:from>
    <xdr:to>
      <xdr:col>16</xdr:col>
      <xdr:colOff>504265</xdr:colOff>
      <xdr:row>80</xdr:row>
      <xdr:rowOff>118137</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47C094B9-4AA5-48C8-A3D0-BE1EA428D4D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3886778" y="11287226"/>
              <a:ext cx="6299947" cy="4329991"/>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16565</xdr:colOff>
      <xdr:row>58</xdr:row>
      <xdr:rowOff>488</xdr:rowOff>
    </xdr:from>
    <xdr:to>
      <xdr:col>30</xdr:col>
      <xdr:colOff>24503</xdr:colOff>
      <xdr:row>80</xdr:row>
      <xdr:rowOff>134471</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7ED0F41B-B76E-45CA-98F4-0993DE57AF2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22175525" y="11156168"/>
              <a:ext cx="6271578" cy="447738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8282</xdr:colOff>
      <xdr:row>83</xdr:row>
      <xdr:rowOff>151035</xdr:rowOff>
    </xdr:from>
    <xdr:to>
      <xdr:col>19</xdr:col>
      <xdr:colOff>602144</xdr:colOff>
      <xdr:row>106</xdr:row>
      <xdr:rowOff>84884</xdr:rowOff>
    </xdr:to>
    <mc:AlternateContent xmlns:mc="http://schemas.openxmlformats.org/markup-compatibility/2006">
      <mc:Choice xmlns:cx1="http://schemas.microsoft.com/office/drawing/2015/9/8/chartex" Requires="cx1">
        <xdr:graphicFrame macro="">
          <xdr:nvGraphicFramePr>
            <xdr:cNvPr id="14" name="Chart 13">
              <a:extLst>
                <a:ext uri="{FF2B5EF4-FFF2-40B4-BE49-F238E27FC236}">
                  <a16:creationId xmlns:a16="http://schemas.microsoft.com/office/drawing/2014/main" id="{AA8780AF-B85C-415B-97B4-E4323AFE199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13861442" y="16153035"/>
              <a:ext cx="8290062" cy="412484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588065</xdr:colOff>
      <xdr:row>84</xdr:row>
      <xdr:rowOff>24848</xdr:rowOff>
    </xdr:from>
    <xdr:to>
      <xdr:col>30</xdr:col>
      <xdr:colOff>348260</xdr:colOff>
      <xdr:row>108</xdr:row>
      <xdr:rowOff>127591</xdr:rowOff>
    </xdr:to>
    <mc:AlternateContent xmlns:mc="http://schemas.openxmlformats.org/markup-compatibility/2006">
      <mc:Choice xmlns:cx1="http://schemas.microsoft.com/office/drawing/2015/9/8/chartex" Requires="cx1">
        <xdr:graphicFrame macro="">
          <xdr:nvGraphicFramePr>
            <xdr:cNvPr id="15" name="Chart 14">
              <a:extLst>
                <a:ext uri="{FF2B5EF4-FFF2-40B4-BE49-F238E27FC236}">
                  <a16:creationId xmlns:a16="http://schemas.microsoft.com/office/drawing/2014/main" id="{CA63CEFE-9BDC-4829-B4EE-13FC1CF74E4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22137425" y="16194488"/>
              <a:ext cx="6633435" cy="446138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0</xdr:col>
      <xdr:colOff>0</xdr:colOff>
      <xdr:row>1</xdr:row>
      <xdr:rowOff>0</xdr:rowOff>
    </xdr:from>
    <xdr:to>
      <xdr:col>0</xdr:col>
      <xdr:colOff>1562100</xdr:colOff>
      <xdr:row>1</xdr:row>
      <xdr:rowOff>444550</xdr:rowOff>
    </xdr:to>
    <xdr:pic>
      <xdr:nvPicPr>
        <xdr:cNvPr id="33" name="Picture 32" descr="Advisory, Consulting, Outsourcing Services | Guidehouse">
          <a:extLst>
            <a:ext uri="{FF2B5EF4-FFF2-40B4-BE49-F238E27FC236}">
              <a16:creationId xmlns:a16="http://schemas.microsoft.com/office/drawing/2014/main" id="{14EA32CC-2EB7-4995-8C65-7B2B55F7F6A1}"/>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107200</xdr:colOff>
      <xdr:row>8</xdr:row>
      <xdr:rowOff>28667</xdr:rowOff>
    </xdr:from>
    <xdr:to>
      <xdr:col>32</xdr:col>
      <xdr:colOff>592095</xdr:colOff>
      <xdr:row>31</xdr:row>
      <xdr:rowOff>9899</xdr:rowOff>
    </xdr:to>
    <mc:AlternateContent xmlns:mc="http://schemas.openxmlformats.org/markup-compatibility/2006">
      <mc:Choice xmlns:cx1="http://schemas.microsoft.com/office/drawing/2015/9/8/chartex" Requires="cx1">
        <xdr:graphicFrame macro="">
          <xdr:nvGraphicFramePr>
            <xdr:cNvPr id="13" name="Chart 2">
              <a:extLst>
                <a:ext uri="{FF2B5EF4-FFF2-40B4-BE49-F238E27FC236}">
                  <a16:creationId xmlns:a16="http://schemas.microsoft.com/office/drawing/2014/main" id="{EC4AA891-D1FC-4A62-874A-CDFA47C4B8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2266160" y="1857467"/>
              <a:ext cx="7967735" cy="427129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596395</xdr:colOff>
      <xdr:row>33</xdr:row>
      <xdr:rowOff>13048</xdr:rowOff>
    </xdr:from>
    <xdr:to>
      <xdr:col>33</xdr:col>
      <xdr:colOff>69671</xdr:colOff>
      <xdr:row>54</xdr:row>
      <xdr:rowOff>103780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035D127C-F2C4-43BD-8542-A53928EC990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22145755" y="6467188"/>
              <a:ext cx="8175316" cy="409123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17368</xdr:colOff>
      <xdr:row>8</xdr:row>
      <xdr:rowOff>3083</xdr:rowOff>
    </xdr:from>
    <xdr:to>
      <xdr:col>18</xdr:col>
      <xdr:colOff>566351</xdr:colOff>
      <xdr:row>31</xdr:row>
      <xdr:rowOff>743</xdr:rowOff>
    </xdr:to>
    <mc:AlternateContent xmlns:mc="http://schemas.openxmlformats.org/markup-compatibility/2006">
      <mc:Choice xmlns:cx1="http://schemas.microsoft.com/office/drawing/2015/9/8/chartex" Requires="cx1">
        <xdr:graphicFrame macro="">
          <xdr:nvGraphicFramePr>
            <xdr:cNvPr id="11" name="Chart 4">
              <a:extLst>
                <a:ext uri="{FF2B5EF4-FFF2-40B4-BE49-F238E27FC236}">
                  <a16:creationId xmlns:a16="http://schemas.microsoft.com/office/drawing/2014/main" id="{75BF4F2B-DC88-4271-A72E-50E26C637C2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3870528" y="1831883"/>
              <a:ext cx="7635583" cy="428772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23969</xdr:colOff>
      <xdr:row>33</xdr:row>
      <xdr:rowOff>6394</xdr:rowOff>
    </xdr:from>
    <xdr:to>
      <xdr:col>19</xdr:col>
      <xdr:colOff>11204</xdr:colOff>
      <xdr:row>55</xdr:row>
      <xdr:rowOff>5361</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579917D7-EE96-45CF-817E-9A9F6682515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3877129" y="6460534"/>
              <a:ext cx="7683435" cy="416710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30443</xdr:colOff>
      <xdr:row>58</xdr:row>
      <xdr:rowOff>131546</xdr:rowOff>
    </xdr:from>
    <xdr:to>
      <xdr:col>19</xdr:col>
      <xdr:colOff>51486</xdr:colOff>
      <xdr:row>80</xdr:row>
      <xdr:rowOff>121312</xdr:rowOff>
    </xdr:to>
    <mc:AlternateContent xmlns:mc="http://schemas.openxmlformats.org/markup-compatibility/2006">
      <mc:Choice xmlns:cx1="http://schemas.microsoft.com/office/drawing/2015/9/8/chartex" Requires="cx1">
        <xdr:graphicFrame macro="">
          <xdr:nvGraphicFramePr>
            <xdr:cNvPr id="2" name="Chart 6">
              <a:extLst>
                <a:ext uri="{FF2B5EF4-FFF2-40B4-BE49-F238E27FC236}">
                  <a16:creationId xmlns:a16="http://schemas.microsoft.com/office/drawing/2014/main" id="{85F7891A-FD90-4A48-B96B-002802262C8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3883603" y="11256746"/>
              <a:ext cx="7717243" cy="4135046"/>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16565</xdr:colOff>
      <xdr:row>58</xdr:row>
      <xdr:rowOff>488</xdr:rowOff>
    </xdr:from>
    <xdr:to>
      <xdr:col>33</xdr:col>
      <xdr:colOff>51486</xdr:colOff>
      <xdr:row>80</xdr:row>
      <xdr:rowOff>134471</xdr:rowOff>
    </xdr:to>
    <mc:AlternateContent xmlns:mc="http://schemas.openxmlformats.org/markup-compatibility/2006">
      <mc:Choice xmlns:cx1="http://schemas.microsoft.com/office/drawing/2015/9/8/chartex" Requires="cx1">
        <xdr:graphicFrame macro="">
          <xdr:nvGraphicFramePr>
            <xdr:cNvPr id="14" name="Chart 7">
              <a:extLst>
                <a:ext uri="{FF2B5EF4-FFF2-40B4-BE49-F238E27FC236}">
                  <a16:creationId xmlns:a16="http://schemas.microsoft.com/office/drawing/2014/main" id="{ACFD8830-BA45-46DA-BC04-AB583AA71D1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22175525" y="11125688"/>
              <a:ext cx="8127361" cy="427926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8282</xdr:colOff>
      <xdr:row>83</xdr:row>
      <xdr:rowOff>151035</xdr:rowOff>
    </xdr:from>
    <xdr:to>
      <xdr:col>19</xdr:col>
      <xdr:colOff>602144</xdr:colOff>
      <xdr:row>106</xdr:row>
      <xdr:rowOff>84884</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616E567-5723-4C50-ADE9-00B0853EA77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13861442" y="15924435"/>
              <a:ext cx="8290062" cy="426200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588064</xdr:colOff>
      <xdr:row>84</xdr:row>
      <xdr:rowOff>28023</xdr:rowOff>
    </xdr:from>
    <xdr:to>
      <xdr:col>33</xdr:col>
      <xdr:colOff>51485</xdr:colOff>
      <xdr:row>108</xdr:row>
      <xdr:rowOff>124416</xdr:rowOff>
    </xdr:to>
    <mc:AlternateContent xmlns:mc="http://schemas.openxmlformats.org/markup-compatibility/2006">
      <mc:Choice xmlns:cx1="http://schemas.microsoft.com/office/drawing/2015/9/8/chartex" Requires="cx1">
        <xdr:graphicFrame macro="">
          <xdr:nvGraphicFramePr>
            <xdr:cNvPr id="15" name="Chart 9">
              <a:extLst>
                <a:ext uri="{FF2B5EF4-FFF2-40B4-BE49-F238E27FC236}">
                  <a16:creationId xmlns:a16="http://schemas.microsoft.com/office/drawing/2014/main" id="{2ACA2CE8-B229-4C62-8513-F1020C61455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22137424" y="15969063"/>
              <a:ext cx="8165461" cy="459219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0</xdr:col>
      <xdr:colOff>0</xdr:colOff>
      <xdr:row>1</xdr:row>
      <xdr:rowOff>0</xdr:rowOff>
    </xdr:from>
    <xdr:to>
      <xdr:col>0</xdr:col>
      <xdr:colOff>1562100</xdr:colOff>
      <xdr:row>1</xdr:row>
      <xdr:rowOff>444550</xdr:rowOff>
    </xdr:to>
    <xdr:pic>
      <xdr:nvPicPr>
        <xdr:cNvPr id="12" name="Picture 11" descr="Advisory, Consulting, Outsourcing Services | Guidehouse">
          <a:extLst>
            <a:ext uri="{FF2B5EF4-FFF2-40B4-BE49-F238E27FC236}">
              <a16:creationId xmlns:a16="http://schemas.microsoft.com/office/drawing/2014/main" id="{B2D035AC-33A8-4566-9DA4-A8B9B89484B2}"/>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12698</xdr:colOff>
      <xdr:row>8</xdr:row>
      <xdr:rowOff>11111</xdr:rowOff>
    </xdr:from>
    <xdr:to>
      <xdr:col>19</xdr:col>
      <xdr:colOff>589643</xdr:colOff>
      <xdr:row>27</xdr:row>
      <xdr:rowOff>152400</xdr:rowOff>
    </xdr:to>
    <mc:AlternateContent xmlns:mc="http://schemas.openxmlformats.org/markup-compatibility/2006">
      <mc:Choice xmlns:cx1="http://schemas.microsoft.com/office/drawing/2015/9/8/chartex" Requires="cx1">
        <xdr:graphicFrame macro="">
          <xdr:nvGraphicFramePr>
            <xdr:cNvPr id="2" name="Chart 2">
              <a:extLst>
                <a:ext uri="{FF2B5EF4-FFF2-40B4-BE49-F238E27FC236}">
                  <a16:creationId xmlns:a16="http://schemas.microsoft.com/office/drawing/2014/main" id="{608957F7-53F3-4966-AB27-585E5362A4F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3256258" y="1839911"/>
              <a:ext cx="6749145" cy="374554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19050</xdr:colOff>
      <xdr:row>32</xdr:row>
      <xdr:rowOff>4763</xdr:rowOff>
    </xdr:from>
    <xdr:to>
      <xdr:col>20</xdr:col>
      <xdr:colOff>0</xdr:colOff>
      <xdr:row>50</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CDD78D69-C98C-49C8-B80C-D71044C57E3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3262610" y="6603683"/>
              <a:ext cx="6793230" cy="311943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603249</xdr:colOff>
      <xdr:row>8</xdr:row>
      <xdr:rowOff>11112</xdr:rowOff>
    </xdr:from>
    <xdr:to>
      <xdr:col>30</xdr:col>
      <xdr:colOff>340179</xdr:colOff>
      <xdr:row>28</xdr:row>
      <xdr:rowOff>6350</xdr:rowOff>
    </xdr:to>
    <mc:AlternateContent xmlns:mc="http://schemas.openxmlformats.org/markup-compatibility/2006">
      <mc:Choice xmlns:cx1="http://schemas.microsoft.com/office/drawing/2015/9/8/chartex" Requires="cx1">
        <xdr:graphicFrame macro="">
          <xdr:nvGraphicFramePr>
            <xdr:cNvPr id="8" name="Chart 4">
              <a:extLst>
                <a:ext uri="{FF2B5EF4-FFF2-40B4-BE49-F238E27FC236}">
                  <a16:creationId xmlns:a16="http://schemas.microsoft.com/office/drawing/2014/main" id="{FBB24D09-6716-49C5-AA82-3D6350E4C09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0019009" y="1839912"/>
              <a:ext cx="6914970" cy="376713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4482</xdr:colOff>
      <xdr:row>31</xdr:row>
      <xdr:rowOff>166686</xdr:rowOff>
    </xdr:from>
    <xdr:to>
      <xdr:col>30</xdr:col>
      <xdr:colOff>369795</xdr:colOff>
      <xdr:row>50</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8B72948-471A-4BBF-BB5B-5E4E17B2131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20060322" y="6277926"/>
              <a:ext cx="6903273" cy="344519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0</xdr:col>
      <xdr:colOff>0</xdr:colOff>
      <xdr:row>1</xdr:row>
      <xdr:rowOff>0</xdr:rowOff>
    </xdr:from>
    <xdr:to>
      <xdr:col>0</xdr:col>
      <xdr:colOff>1562100</xdr:colOff>
      <xdr:row>1</xdr:row>
      <xdr:rowOff>444550</xdr:rowOff>
    </xdr:to>
    <xdr:pic>
      <xdr:nvPicPr>
        <xdr:cNvPr id="7" name="Picture 6" descr="Advisory, Consulting, Outsourcing Services | Guidehouse">
          <a:extLst>
            <a:ext uri="{FF2B5EF4-FFF2-40B4-BE49-F238E27FC236}">
              <a16:creationId xmlns:a16="http://schemas.microsoft.com/office/drawing/2014/main" id="{7559C46F-C0C7-4625-9CA4-B0158978E95E}"/>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9525</xdr:colOff>
      <xdr:row>6</xdr:row>
      <xdr:rowOff>9525</xdr:rowOff>
    </xdr:from>
    <xdr:to>
      <xdr:col>21</xdr:col>
      <xdr:colOff>1143</xdr:colOff>
      <xdr:row>21</xdr:row>
      <xdr:rowOff>95250</xdr:rowOff>
    </xdr:to>
    <xdr:graphicFrame macro="">
      <xdr:nvGraphicFramePr>
        <xdr:cNvPr id="4" name="Chart 3">
          <a:extLst>
            <a:ext uri="{FF2B5EF4-FFF2-40B4-BE49-F238E27FC236}">
              <a16:creationId xmlns:a16="http://schemas.microsoft.com/office/drawing/2014/main" id="{C7140643-CEFD-46A8-AE5C-B9D02C44C2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xdr:colOff>
      <xdr:row>24</xdr:row>
      <xdr:rowOff>9525</xdr:rowOff>
    </xdr:from>
    <xdr:to>
      <xdr:col>21</xdr:col>
      <xdr:colOff>0</xdr:colOff>
      <xdr:row>43</xdr:row>
      <xdr:rowOff>85726</xdr:rowOff>
    </xdr:to>
    <xdr:graphicFrame macro="">
      <xdr:nvGraphicFramePr>
        <xdr:cNvPr id="5" name="Chart 4">
          <a:extLst>
            <a:ext uri="{FF2B5EF4-FFF2-40B4-BE49-F238E27FC236}">
              <a16:creationId xmlns:a16="http://schemas.microsoft.com/office/drawing/2014/main" id="{13380E62-9FBA-49EC-8119-35CCCDF67E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771524</xdr:colOff>
      <xdr:row>67</xdr:row>
      <xdr:rowOff>152399</xdr:rowOff>
    </xdr:from>
    <xdr:to>
      <xdr:col>22</xdr:col>
      <xdr:colOff>600075</xdr:colOff>
      <xdr:row>83</xdr:row>
      <xdr:rowOff>0</xdr:rowOff>
    </xdr:to>
    <xdr:graphicFrame macro="">
      <xdr:nvGraphicFramePr>
        <xdr:cNvPr id="6" name="Chart 5">
          <a:extLst>
            <a:ext uri="{FF2B5EF4-FFF2-40B4-BE49-F238E27FC236}">
              <a16:creationId xmlns:a16="http://schemas.microsoft.com/office/drawing/2014/main" id="{1B426B30-4F5F-4CF0-AD8A-86D7A0A19B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600074</xdr:colOff>
      <xdr:row>68</xdr:row>
      <xdr:rowOff>0</xdr:rowOff>
    </xdr:from>
    <xdr:to>
      <xdr:col>35</xdr:col>
      <xdr:colOff>19049</xdr:colOff>
      <xdr:row>83</xdr:row>
      <xdr:rowOff>0</xdr:rowOff>
    </xdr:to>
    <xdr:graphicFrame macro="">
      <xdr:nvGraphicFramePr>
        <xdr:cNvPr id="7" name="Chart 6">
          <a:extLst>
            <a:ext uri="{FF2B5EF4-FFF2-40B4-BE49-F238E27FC236}">
              <a16:creationId xmlns:a16="http://schemas.microsoft.com/office/drawing/2014/main" id="{EE596ED9-87D1-42A8-9FF3-FA3E73F749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86</xdr:row>
      <xdr:rowOff>0</xdr:rowOff>
    </xdr:from>
    <xdr:to>
      <xdr:col>23</xdr:col>
      <xdr:colOff>9525</xdr:colOff>
      <xdr:row>101</xdr:row>
      <xdr:rowOff>142875</xdr:rowOff>
    </xdr:to>
    <xdr:graphicFrame macro="">
      <xdr:nvGraphicFramePr>
        <xdr:cNvPr id="8" name="Chart 7">
          <a:extLst>
            <a:ext uri="{FF2B5EF4-FFF2-40B4-BE49-F238E27FC236}">
              <a16:creationId xmlns:a16="http://schemas.microsoft.com/office/drawing/2014/main" id="{56C1EECC-5D7D-4323-95E5-94497457D5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0</xdr:colOff>
      <xdr:row>86</xdr:row>
      <xdr:rowOff>0</xdr:rowOff>
    </xdr:from>
    <xdr:to>
      <xdr:col>34</xdr:col>
      <xdr:colOff>589643</xdr:colOff>
      <xdr:row>101</xdr:row>
      <xdr:rowOff>139700</xdr:rowOff>
    </xdr:to>
    <xdr:graphicFrame macro="">
      <xdr:nvGraphicFramePr>
        <xdr:cNvPr id="2" name="Chart 8">
          <a:extLst>
            <a:ext uri="{FF2B5EF4-FFF2-40B4-BE49-F238E27FC236}">
              <a16:creationId xmlns:a16="http://schemas.microsoft.com/office/drawing/2014/main" id="{398A9BE7-C3A8-4132-9E95-A9F5A9856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1</xdr:row>
      <xdr:rowOff>0</xdr:rowOff>
    </xdr:from>
    <xdr:to>
      <xdr:col>0</xdr:col>
      <xdr:colOff>1562100</xdr:colOff>
      <xdr:row>2</xdr:row>
      <xdr:rowOff>50</xdr:rowOff>
    </xdr:to>
    <xdr:pic>
      <xdr:nvPicPr>
        <xdr:cNvPr id="10" name="Picture 9" descr="Advisory, Consulting, Outsourcing Services | Guidehouse">
          <a:extLst>
            <a:ext uri="{FF2B5EF4-FFF2-40B4-BE49-F238E27FC236}">
              <a16:creationId xmlns:a16="http://schemas.microsoft.com/office/drawing/2014/main" id="{6877EC9C-13FB-4E67-BC87-EB45A68846EC}"/>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33202" b="38339"/>
        <a:stretch/>
      </xdr:blipFill>
      <xdr:spPr bwMode="auto">
        <a:xfrm>
          <a:off x="0" y="158750"/>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c:userShapes xmlns:c="http://schemas.openxmlformats.org/drawingml/2006/chart">
  <cdr:relSizeAnchor xmlns:cdr="http://schemas.openxmlformats.org/drawingml/2006/chartDrawing">
    <cdr:from>
      <cdr:x>0.30905</cdr:x>
      <cdr:y>0.85328</cdr:y>
    </cdr:from>
    <cdr:to>
      <cdr:x>0.60261</cdr:x>
      <cdr:y>0.94781</cdr:y>
    </cdr:to>
    <cdr:sp macro="" textlink="">
      <cdr:nvSpPr>
        <cdr:cNvPr id="2" name="Rectangle 1">
          <a:extLst xmlns:a="http://schemas.openxmlformats.org/drawingml/2006/main">
            <a:ext uri="{FF2B5EF4-FFF2-40B4-BE49-F238E27FC236}">
              <a16:creationId xmlns:a16="http://schemas.microsoft.com/office/drawing/2014/main" id="{B315F992-9F68-4071-AEE8-5CC6207BF724}"/>
            </a:ext>
          </a:extLst>
        </cdr:cNvPr>
        <cdr:cNvSpPr/>
      </cdr:nvSpPr>
      <cdr:spPr>
        <a:xfrm xmlns:a="http://schemas.openxmlformats.org/drawingml/2006/main">
          <a:off x="1687067" y="2598211"/>
          <a:ext cx="1602563" cy="28781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0.65278</cdr:x>
      <cdr:y>0.85329</cdr:y>
    </cdr:from>
    <cdr:to>
      <cdr:x>0.94068</cdr:x>
      <cdr:y>0.9478</cdr:y>
    </cdr:to>
    <cdr:sp macro="" textlink="">
      <cdr:nvSpPr>
        <cdr:cNvPr id="3" name="Rectangle 2">
          <a:extLst xmlns:a="http://schemas.openxmlformats.org/drawingml/2006/main">
            <a:ext uri="{FF2B5EF4-FFF2-40B4-BE49-F238E27FC236}">
              <a16:creationId xmlns:a16="http://schemas.microsoft.com/office/drawing/2014/main" id="{C70BCBF9-8545-4A64-9646-5A2AED39EC5C}"/>
            </a:ext>
          </a:extLst>
        </cdr:cNvPr>
        <cdr:cNvSpPr/>
      </cdr:nvSpPr>
      <cdr:spPr>
        <a:xfrm xmlns:a="http://schemas.openxmlformats.org/drawingml/2006/main">
          <a:off x="3563493" y="2598227"/>
          <a:ext cx="1571625" cy="28778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theme/theme1.xml><?xml version="1.0" encoding="utf-8"?>
<a:theme xmlns:a="http://schemas.openxmlformats.org/drawingml/2006/main" name="Office Theme">
  <a:themeElements>
    <a:clrScheme name="2016 Rebrand.1">
      <a:dk1>
        <a:sysClr val="windowText" lastClr="000000"/>
      </a:dk1>
      <a:lt1>
        <a:sysClr val="window" lastClr="FFFFFF"/>
      </a:lt1>
      <a:dk2>
        <a:srgbClr val="44546A"/>
      </a:dk2>
      <a:lt2>
        <a:srgbClr val="E7E6E6"/>
      </a:lt2>
      <a:accent1>
        <a:srgbClr val="95D600"/>
      </a:accent1>
      <a:accent2>
        <a:srgbClr val="555759"/>
      </a:accent2>
      <a:accent3>
        <a:srgbClr val="009383"/>
      </a:accent3>
      <a:accent4>
        <a:srgbClr val="E53C2E"/>
      </a:accent4>
      <a:accent5>
        <a:srgbClr val="FFB718"/>
      </a:accent5>
      <a:accent6>
        <a:srgbClr val="006579"/>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CE1CE-3E5D-48B4-A003-3D4952BF7F97}">
  <sheetPr>
    <pageSetUpPr fitToPage="1"/>
  </sheetPr>
  <dimension ref="A1:G51"/>
  <sheetViews>
    <sheetView zoomScale="130" zoomScaleNormal="130" workbookViewId="0">
      <pane xSplit="2" ySplit="7" topLeftCell="C8" activePane="bottomRight" state="frozen"/>
      <selection activeCell="D26" sqref="D26"/>
      <selection pane="topRight" activeCell="D26" sqref="D26"/>
      <selection pane="bottomLeft" activeCell="D26" sqref="D26"/>
      <selection pane="bottomRight" activeCell="D26" sqref="D26"/>
    </sheetView>
  </sheetViews>
  <sheetFormatPr defaultColWidth="9.33203125" defaultRowHeight="13.2"/>
  <cols>
    <col min="1" max="1" width="4.33203125" style="970" bestFit="1" customWidth="1"/>
    <col min="2" max="2" width="41.44140625" style="970" bestFit="1" customWidth="1"/>
    <col min="3" max="3" width="12.33203125" style="970" bestFit="1" customWidth="1"/>
    <col min="4" max="4" width="12.33203125" style="970" customWidth="1"/>
    <col min="5" max="6" width="9.33203125" style="970"/>
    <col min="7" max="7" width="10.44140625" style="970" bestFit="1" customWidth="1"/>
    <col min="8" max="16384" width="9.33203125" style="970"/>
  </cols>
  <sheetData>
    <row r="1" spans="1:7">
      <c r="B1" s="971" t="s">
        <v>651</v>
      </c>
      <c r="C1" s="970" t="s">
        <v>652</v>
      </c>
      <c r="D1" s="970" t="s">
        <v>652</v>
      </c>
    </row>
    <row r="2" spans="1:7">
      <c r="B2" s="971" t="s">
        <v>653</v>
      </c>
      <c r="C2" s="970" t="s">
        <v>654</v>
      </c>
      <c r="D2" s="970" t="s">
        <v>654</v>
      </c>
    </row>
    <row r="3" spans="1:7">
      <c r="B3" s="971" t="s">
        <v>655</v>
      </c>
      <c r="C3" s="972">
        <v>0.25</v>
      </c>
      <c r="D3" s="972">
        <v>0.25</v>
      </c>
    </row>
    <row r="5" spans="1:7">
      <c r="C5" s="971" t="s">
        <v>657</v>
      </c>
      <c r="D5" s="971" t="s">
        <v>657</v>
      </c>
      <c r="E5" s="970" t="s">
        <v>656</v>
      </c>
    </row>
    <row r="6" spans="1:7">
      <c r="C6" s="971" t="s">
        <v>658</v>
      </c>
      <c r="D6" s="971" t="s">
        <v>658</v>
      </c>
    </row>
    <row r="7" spans="1:7">
      <c r="A7" s="973"/>
      <c r="B7" s="973"/>
      <c r="C7" s="971" t="s">
        <v>659</v>
      </c>
      <c r="D7" s="971" t="s">
        <v>659</v>
      </c>
    </row>
    <row r="8" spans="1:7">
      <c r="A8" s="973"/>
      <c r="B8" s="974" t="s">
        <v>112</v>
      </c>
    </row>
    <row r="9" spans="1:7">
      <c r="A9" s="973">
        <v>2</v>
      </c>
      <c r="B9" s="973" t="s">
        <v>610</v>
      </c>
      <c r="C9" s="975">
        <v>9677690.502123991</v>
      </c>
      <c r="D9" s="975">
        <v>1596.1594499999997</v>
      </c>
    </row>
    <row r="10" spans="1:7">
      <c r="A10" s="973">
        <v>3</v>
      </c>
      <c r="B10" s="973" t="s">
        <v>611</v>
      </c>
      <c r="C10" s="975">
        <v>7519983.0889500119</v>
      </c>
      <c r="D10" s="975">
        <v>1939.5215250000001</v>
      </c>
    </row>
    <row r="11" spans="1:7">
      <c r="A11" s="973">
        <v>4</v>
      </c>
      <c r="B11" s="973" t="s">
        <v>53</v>
      </c>
      <c r="C11" s="975">
        <v>3031876.9602000001</v>
      </c>
      <c r="D11" s="975">
        <v>710.4366</v>
      </c>
      <c r="G11" s="975"/>
    </row>
    <row r="12" spans="1:7">
      <c r="A12" s="973">
        <v>5</v>
      </c>
      <c r="B12" s="973" t="s">
        <v>11</v>
      </c>
      <c r="C12" s="975">
        <v>4400986.7707750006</v>
      </c>
      <c r="D12" s="975">
        <v>763</v>
      </c>
    </row>
    <row r="13" spans="1:7">
      <c r="A13" s="973">
        <v>6</v>
      </c>
      <c r="B13" s="973" t="s">
        <v>612</v>
      </c>
      <c r="C13" s="975">
        <v>892490.85129999183</v>
      </c>
      <c r="D13" s="975">
        <v>148.09524999999999</v>
      </c>
    </row>
    <row r="14" spans="1:7">
      <c r="A14" s="973">
        <v>7</v>
      </c>
      <c r="B14" s="973" t="s">
        <v>20</v>
      </c>
      <c r="C14" s="975">
        <v>19750.500000000106</v>
      </c>
      <c r="D14" s="975">
        <v>53.865000000000009</v>
      </c>
    </row>
    <row r="15" spans="1:7">
      <c r="A15" s="973">
        <v>8</v>
      </c>
      <c r="B15" s="973" t="s">
        <v>21</v>
      </c>
      <c r="C15" s="975">
        <v>0</v>
      </c>
      <c r="D15" s="975">
        <v>0</v>
      </c>
    </row>
    <row r="16" spans="1:7">
      <c r="A16" s="973">
        <v>9</v>
      </c>
      <c r="B16" s="973" t="s">
        <v>146</v>
      </c>
      <c r="C16" s="975">
        <v>0</v>
      </c>
      <c r="D16" s="975">
        <v>0</v>
      </c>
    </row>
    <row r="17" spans="1:4">
      <c r="A17" s="973">
        <v>10</v>
      </c>
      <c r="B17" s="973"/>
    </row>
    <row r="18" spans="1:4">
      <c r="A18" s="973">
        <v>11</v>
      </c>
      <c r="B18" s="973" t="s">
        <v>16</v>
      </c>
      <c r="C18" s="975">
        <v>6322036.1999999853</v>
      </c>
      <c r="D18" s="975">
        <v>639.47812499999998</v>
      </c>
    </row>
    <row r="19" spans="1:4">
      <c r="A19" s="973">
        <v>12</v>
      </c>
      <c r="B19" s="973" t="s">
        <v>613</v>
      </c>
      <c r="C19" s="975">
        <v>2026377.5000000007</v>
      </c>
      <c r="D19" s="975">
        <v>338.02250000000004</v>
      </c>
    </row>
    <row r="20" spans="1:4">
      <c r="A20" s="973">
        <v>13</v>
      </c>
      <c r="B20" s="973" t="s">
        <v>17</v>
      </c>
      <c r="C20" s="975">
        <v>0</v>
      </c>
      <c r="D20" s="975">
        <v>0</v>
      </c>
    </row>
    <row r="21" spans="1:4">
      <c r="A21" s="973">
        <v>14</v>
      </c>
      <c r="B21" s="973" t="s">
        <v>174</v>
      </c>
      <c r="C21" s="975">
        <v>0</v>
      </c>
      <c r="D21" s="975">
        <v>0</v>
      </c>
    </row>
    <row r="22" spans="1:4">
      <c r="A22" s="973">
        <v>15</v>
      </c>
      <c r="B22" s="973" t="s">
        <v>14</v>
      </c>
      <c r="C22" s="975">
        <v>2903059.0586500219</v>
      </c>
      <c r="D22" s="975">
        <v>930.04092500000002</v>
      </c>
    </row>
    <row r="23" spans="1:4">
      <c r="A23" s="973">
        <v>16</v>
      </c>
      <c r="B23" s="973" t="s">
        <v>15</v>
      </c>
      <c r="C23" s="975">
        <v>2503569.5561500192</v>
      </c>
      <c r="D23" s="975">
        <v>339.14869080187088</v>
      </c>
    </row>
    <row r="24" spans="1:4">
      <c r="A24" s="973">
        <v>17</v>
      </c>
      <c r="B24" s="973" t="s">
        <v>113</v>
      </c>
      <c r="C24" s="975">
        <v>0</v>
      </c>
      <c r="D24" s="975">
        <v>0</v>
      </c>
    </row>
    <row r="25" spans="1:4">
      <c r="A25" s="973">
        <v>18</v>
      </c>
      <c r="B25" s="973" t="s">
        <v>19</v>
      </c>
      <c r="C25" s="975">
        <v>1536034.5000000005</v>
      </c>
      <c r="D25" s="975">
        <v>4189.1850000000004</v>
      </c>
    </row>
    <row r="26" spans="1:4">
      <c r="A26" s="973">
        <v>19</v>
      </c>
      <c r="B26" s="973" t="s">
        <v>145</v>
      </c>
      <c r="C26" s="975">
        <v>0</v>
      </c>
      <c r="D26" s="975">
        <v>0</v>
      </c>
    </row>
    <row r="27" spans="1:4">
      <c r="A27" s="973">
        <v>20</v>
      </c>
      <c r="B27" s="973" t="s">
        <v>660</v>
      </c>
      <c r="C27" s="975">
        <v>0</v>
      </c>
    </row>
    <row r="29" spans="1:4">
      <c r="B29" s="973" t="s">
        <v>215</v>
      </c>
      <c r="C29" s="975">
        <v>40833855.488149032</v>
      </c>
      <c r="D29" s="976">
        <v>11646.95306580187</v>
      </c>
    </row>
    <row r="30" spans="1:4">
      <c r="C30" s="977"/>
      <c r="D30" s="977"/>
    </row>
    <row r="31" spans="1:4">
      <c r="D31" s="977"/>
    </row>
    <row r="32" spans="1:4">
      <c r="A32" s="973"/>
      <c r="B32" s="974" t="s">
        <v>661</v>
      </c>
    </row>
    <row r="33" spans="1:4">
      <c r="A33" s="973">
        <v>2</v>
      </c>
      <c r="B33" s="973" t="s">
        <v>610</v>
      </c>
      <c r="C33" s="975">
        <v>14592672.555498881</v>
      </c>
      <c r="D33" s="975">
        <v>2733.4049500000001</v>
      </c>
    </row>
    <row r="34" spans="1:4">
      <c r="A34" s="973">
        <v>3</v>
      </c>
      <c r="B34" s="973" t="s">
        <v>611</v>
      </c>
      <c r="C34" s="975">
        <v>11090365.009999979</v>
      </c>
      <c r="D34" s="975">
        <v>3031.9549999999999</v>
      </c>
    </row>
    <row r="35" spans="1:4">
      <c r="A35" s="973">
        <v>4</v>
      </c>
      <c r="B35" s="973" t="s">
        <v>53</v>
      </c>
      <c r="C35" s="975">
        <v>2256813.2580000004</v>
      </c>
      <c r="D35" s="975">
        <v>505.3485</v>
      </c>
    </row>
    <row r="36" spans="1:4">
      <c r="A36" s="973">
        <v>5</v>
      </c>
      <c r="B36" s="973" t="s">
        <v>11</v>
      </c>
      <c r="C36" s="975">
        <v>2514849.5833000001</v>
      </c>
      <c r="D36" s="975">
        <v>435.99999999999994</v>
      </c>
    </row>
    <row r="37" spans="1:4">
      <c r="A37" s="973">
        <v>6</v>
      </c>
      <c r="B37" s="973" t="s">
        <v>612</v>
      </c>
      <c r="C37" s="975">
        <v>877408.39500000142</v>
      </c>
      <c r="D37" s="975">
        <v>140.48424999999997</v>
      </c>
    </row>
    <row r="38" spans="1:4">
      <c r="A38" s="973">
        <v>7</v>
      </c>
      <c r="B38" s="973" t="s">
        <v>20</v>
      </c>
      <c r="C38" s="975">
        <v>24601.500000000087</v>
      </c>
      <c r="D38" s="975">
        <v>67.094999999999999</v>
      </c>
    </row>
    <row r="39" spans="1:4">
      <c r="A39" s="973">
        <v>8</v>
      </c>
      <c r="B39" s="973" t="s">
        <v>21</v>
      </c>
      <c r="C39" s="975">
        <v>0</v>
      </c>
      <c r="D39" s="975">
        <v>0</v>
      </c>
    </row>
    <row r="40" spans="1:4">
      <c r="A40" s="973">
        <v>9</v>
      </c>
      <c r="B40" s="973" t="s">
        <v>146</v>
      </c>
      <c r="C40" s="975">
        <v>0</v>
      </c>
      <c r="D40" s="975">
        <v>0</v>
      </c>
    </row>
    <row r="41" spans="1:4">
      <c r="A41" s="973">
        <v>10</v>
      </c>
      <c r="B41" s="973"/>
    </row>
    <row r="42" spans="1:4">
      <c r="A42" s="973">
        <v>11</v>
      </c>
      <c r="B42" s="973" t="s">
        <v>16</v>
      </c>
      <c r="C42" s="975">
        <v>6173217.5625000093</v>
      </c>
      <c r="D42" s="975">
        <v>624.421875</v>
      </c>
    </row>
    <row r="43" spans="1:4">
      <c r="A43" s="973">
        <v>12</v>
      </c>
      <c r="B43" s="973" t="s">
        <v>613</v>
      </c>
      <c r="C43" s="975">
        <v>1582567.5000000005</v>
      </c>
      <c r="D43" s="975">
        <v>264.1825</v>
      </c>
    </row>
    <row r="44" spans="1:4">
      <c r="A44" s="973">
        <v>13</v>
      </c>
      <c r="B44" s="973" t="s">
        <v>17</v>
      </c>
      <c r="C44" s="975">
        <v>0</v>
      </c>
      <c r="D44" s="975">
        <v>0</v>
      </c>
    </row>
    <row r="45" spans="1:4">
      <c r="A45" s="973">
        <v>14</v>
      </c>
      <c r="B45" s="973" t="s">
        <v>174</v>
      </c>
      <c r="C45" s="975">
        <v>0</v>
      </c>
      <c r="D45" s="975">
        <v>0</v>
      </c>
    </row>
    <row r="46" spans="1:4">
      <c r="A46" s="973">
        <v>15</v>
      </c>
      <c r="B46" s="973" t="s">
        <v>14</v>
      </c>
      <c r="C46" s="975">
        <v>2784496.4223248912</v>
      </c>
      <c r="D46" s="975">
        <v>816.3282499999998</v>
      </c>
    </row>
    <row r="47" spans="1:4">
      <c r="A47" s="973">
        <v>16</v>
      </c>
      <c r="B47" s="973" t="s">
        <v>15</v>
      </c>
      <c r="C47" s="975">
        <v>2644282.9220000277</v>
      </c>
      <c r="D47" s="975">
        <v>385.73780682593048</v>
      </c>
    </row>
    <row r="48" spans="1:4">
      <c r="A48" s="973">
        <v>17</v>
      </c>
      <c r="B48" s="973" t="s">
        <v>113</v>
      </c>
      <c r="C48" s="975">
        <v>0</v>
      </c>
      <c r="D48" s="975">
        <v>0</v>
      </c>
    </row>
    <row r="49" spans="1:4">
      <c r="A49" s="973">
        <v>18</v>
      </c>
      <c r="B49" s="973" t="s">
        <v>19</v>
      </c>
      <c r="C49" s="975">
        <v>1097019.0000000009</v>
      </c>
      <c r="D49" s="975">
        <v>2991.8699999999994</v>
      </c>
    </row>
    <row r="50" spans="1:4">
      <c r="A50" s="973">
        <v>19</v>
      </c>
      <c r="B50" s="973" t="s">
        <v>145</v>
      </c>
      <c r="C50" s="975">
        <v>0</v>
      </c>
      <c r="D50" s="975">
        <v>0</v>
      </c>
    </row>
    <row r="51" spans="1:4">
      <c r="A51" s="973">
        <v>20</v>
      </c>
      <c r="B51" s="973" t="s">
        <v>660</v>
      </c>
    </row>
  </sheetData>
  <pageMargins left="0.25" right="0.25" top="0.75" bottom="0.75" header="0.3" footer="0.3"/>
  <pageSetup scale="80" orientation="landscape" r:id="rId1"/>
  <headerFoot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72"/>
  <sheetViews>
    <sheetView zoomScaleNormal="100" zoomScaleSheetLayoutView="100" workbookViewId="0">
      <selection sqref="A1:T1"/>
    </sheetView>
  </sheetViews>
  <sheetFormatPr defaultColWidth="9.33203125" defaultRowHeight="13.2"/>
  <cols>
    <col min="1" max="1" width="25.6640625" customWidth="1"/>
    <col min="2" max="2" width="37.33203125" style="1" customWidth="1"/>
    <col min="3" max="3" width="15.6640625" style="32" customWidth="1"/>
    <col min="4" max="4" width="17.33203125" style="32" customWidth="1"/>
    <col min="5" max="5" width="17.6640625" style="32" customWidth="1"/>
    <col min="6" max="6" width="15.44140625" style="32" customWidth="1"/>
    <col min="7" max="7" width="17.44140625" style="32" customWidth="1"/>
    <col min="8" max="10" width="15.33203125" style="32" customWidth="1"/>
    <col min="11" max="11" width="0.5546875" style="760" customWidth="1"/>
    <col min="12" max="12" width="11.6640625" style="32" customWidth="1"/>
    <col min="13" max="13" width="12.6640625" style="32" customWidth="1"/>
    <col min="14" max="17" width="12.6640625" customWidth="1"/>
    <col min="18" max="18" width="5.6640625" customWidth="1"/>
    <col min="21" max="21" width="11.33203125" bestFit="1" customWidth="1"/>
  </cols>
  <sheetData>
    <row r="1" spans="1:28">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row>
    <row r="2" spans="1:28" ht="35.25" customHeight="1">
      <c r="A2" s="1197"/>
      <c r="B2" s="1197"/>
      <c r="C2" s="1197"/>
      <c r="D2" s="1197"/>
      <c r="E2" s="1197"/>
      <c r="F2" s="1197"/>
      <c r="G2" s="1197"/>
      <c r="H2" s="1197"/>
      <c r="I2" s="1197"/>
      <c r="J2" s="1197"/>
      <c r="K2" s="1197"/>
      <c r="L2" s="1197"/>
      <c r="M2" s="1197"/>
      <c r="N2" s="1197"/>
      <c r="O2" s="1197"/>
      <c r="P2" s="1197"/>
      <c r="Q2" s="1197"/>
      <c r="R2" s="1197"/>
      <c r="S2" s="1197"/>
      <c r="T2" s="1197"/>
    </row>
    <row r="3" spans="1:28">
      <c r="A3" s="1198"/>
      <c r="B3" s="1198"/>
      <c r="C3" s="1198"/>
      <c r="D3" s="1198"/>
      <c r="E3" s="1198"/>
      <c r="F3" s="1198"/>
      <c r="G3" s="1198"/>
      <c r="H3" s="1198"/>
      <c r="I3" s="1198"/>
      <c r="J3" s="1198"/>
      <c r="K3" s="1198"/>
      <c r="L3" s="1198"/>
      <c r="M3" s="1198"/>
      <c r="N3" s="1198"/>
      <c r="O3" s="1198"/>
      <c r="P3" s="1198"/>
      <c r="Q3" s="1198"/>
      <c r="R3" s="1198"/>
      <c r="S3" s="1198"/>
      <c r="T3" s="1198"/>
    </row>
    <row r="4" spans="1:28" ht="30" customHeight="1">
      <c r="A4" s="1199" t="s">
        <v>41</v>
      </c>
      <c r="B4" s="1199"/>
      <c r="C4" s="1199"/>
      <c r="D4" s="1199"/>
      <c r="E4" s="1199"/>
      <c r="F4" s="1199"/>
      <c r="G4" s="1199"/>
      <c r="H4" s="1199"/>
      <c r="I4" s="1199"/>
      <c r="J4" s="4"/>
      <c r="K4" s="756"/>
      <c r="L4" s="4"/>
      <c r="M4" s="1200" t="s">
        <v>42</v>
      </c>
      <c r="N4" s="1200"/>
      <c r="O4" s="1200"/>
      <c r="P4" s="1200"/>
      <c r="Q4" s="1200"/>
      <c r="R4" s="1200"/>
      <c r="S4" s="1200"/>
      <c r="T4" s="1200"/>
    </row>
    <row r="5" spans="1:28" ht="13.5" customHeight="1">
      <c r="A5" s="1201"/>
      <c r="B5" s="1201"/>
      <c r="C5" s="1201"/>
      <c r="D5" s="1201"/>
      <c r="E5" s="1201"/>
      <c r="F5" s="1201"/>
      <c r="G5" s="1201"/>
      <c r="H5" s="1201"/>
      <c r="I5" s="856"/>
      <c r="J5" s="474"/>
      <c r="K5" s="756"/>
      <c r="L5" s="4"/>
      <c r="M5" s="1202"/>
      <c r="N5" s="1202"/>
      <c r="O5" s="1202"/>
      <c r="P5" s="1202"/>
      <c r="Q5" s="1202"/>
      <c r="R5" s="1202"/>
      <c r="S5" s="1202"/>
      <c r="T5" s="1202"/>
    </row>
    <row r="6" spans="1:28" ht="13.5" customHeight="1">
      <c r="A6" s="1203" t="s">
        <v>422</v>
      </c>
      <c r="B6" s="1203"/>
      <c r="C6" s="1203"/>
      <c r="D6" s="1203"/>
      <c r="E6" s="1203"/>
      <c r="F6" s="1203"/>
      <c r="G6" s="1203"/>
      <c r="H6" s="1203"/>
      <c r="I6" s="854"/>
      <c r="J6" s="474"/>
      <c r="K6" s="756"/>
      <c r="L6" s="4"/>
      <c r="M6" s="1202"/>
      <c r="N6" s="1202"/>
      <c r="O6" s="1202"/>
      <c r="P6" s="1202"/>
      <c r="Q6" s="1202"/>
      <c r="R6" s="1202"/>
      <c r="S6" s="1202"/>
      <c r="T6" s="1202"/>
    </row>
    <row r="7" spans="1:28" ht="13.5" customHeight="1">
      <c r="A7" s="1201"/>
      <c r="B7" s="1201"/>
      <c r="C7" s="1201"/>
      <c r="D7" s="1201"/>
      <c r="E7" s="1201"/>
      <c r="F7" s="1201"/>
      <c r="G7" s="1201"/>
      <c r="H7" s="1201"/>
      <c r="I7" s="856"/>
      <c r="J7" s="474"/>
      <c r="K7" s="756"/>
      <c r="L7" s="4"/>
      <c r="M7" s="1202"/>
      <c r="N7" s="1202"/>
      <c r="O7" s="1202"/>
      <c r="P7" s="1202"/>
      <c r="Q7" s="1202"/>
      <c r="R7" s="1202"/>
      <c r="S7" s="1202"/>
      <c r="T7" s="1202"/>
    </row>
    <row r="8" spans="1:28" ht="13.5" customHeight="1">
      <c r="A8" s="1158" t="s">
        <v>175</v>
      </c>
      <c r="B8" s="1158"/>
      <c r="C8" s="1158"/>
      <c r="D8" s="1158"/>
      <c r="E8" s="1158"/>
      <c r="F8" s="1158"/>
      <c r="G8" s="1158"/>
      <c r="H8" s="1158"/>
      <c r="I8" s="4"/>
      <c r="J8" s="345"/>
      <c r="K8" s="756"/>
      <c r="L8" s="4"/>
      <c r="M8" s="1158" t="s">
        <v>176</v>
      </c>
      <c r="N8" s="1158"/>
      <c r="O8" s="1158"/>
      <c r="P8" s="1158"/>
      <c r="Q8" s="1158"/>
      <c r="R8" s="1158"/>
      <c r="S8" s="1158"/>
      <c r="T8" s="1158"/>
      <c r="U8" s="1158" t="s">
        <v>177</v>
      </c>
      <c r="V8" s="1158"/>
      <c r="W8" s="1158"/>
      <c r="X8" s="1158"/>
      <c r="Y8" s="1158"/>
      <c r="Z8" s="1158"/>
      <c r="AA8" s="1158"/>
      <c r="AB8" s="1158"/>
    </row>
    <row r="9" spans="1:28" ht="13.8" thickBot="1">
      <c r="A9" s="1159" t="s">
        <v>23</v>
      </c>
      <c r="B9" s="1159" t="s">
        <v>46</v>
      </c>
      <c r="C9" s="848"/>
      <c r="D9" s="848" t="s">
        <v>24</v>
      </c>
      <c r="E9" s="301"/>
      <c r="F9" s="848"/>
      <c r="G9" s="848" t="s">
        <v>25</v>
      </c>
      <c r="H9" s="848"/>
      <c r="I9"/>
      <c r="J9" s="346"/>
      <c r="K9" s="756"/>
      <c r="L9" s="4"/>
      <c r="M9" s="4"/>
      <c r="N9" s="4"/>
      <c r="O9" s="4"/>
      <c r="P9" s="4"/>
      <c r="Q9" s="4"/>
      <c r="R9" s="4"/>
      <c r="W9" s="7"/>
      <c r="X9" s="10"/>
    </row>
    <row r="10" spans="1:28" ht="38.700000000000003" customHeight="1" thickTop="1" thickBot="1">
      <c r="A10" s="1160"/>
      <c r="B10" s="1160"/>
      <c r="C10" s="846" t="s">
        <v>26</v>
      </c>
      <c r="D10" s="846" t="s">
        <v>27</v>
      </c>
      <c r="E10" s="439" t="s">
        <v>28</v>
      </c>
      <c r="F10" s="440" t="s">
        <v>29</v>
      </c>
      <c r="G10" s="846" t="s">
        <v>27</v>
      </c>
      <c r="H10" s="846" t="s">
        <v>30</v>
      </c>
      <c r="I10" s="353"/>
      <c r="J10" s="347"/>
      <c r="K10" s="766"/>
      <c r="L10" s="767"/>
      <c r="M10" s="353"/>
      <c r="W10" s="7"/>
      <c r="X10" s="10"/>
    </row>
    <row r="11" spans="1:28" ht="14.4" thickTop="1" thickBot="1">
      <c r="A11" s="1163" t="s">
        <v>32</v>
      </c>
      <c r="B11" s="49" t="s">
        <v>9</v>
      </c>
      <c r="C11" s="853">
        <v>48659656.093099996</v>
      </c>
      <c r="D11" s="853">
        <v>29859639.52</v>
      </c>
      <c r="E11" s="298">
        <v>0.61364263370192906</v>
      </c>
      <c r="F11" s="853">
        <v>38710762.008495964</v>
      </c>
      <c r="G11" s="853">
        <v>28665253.939199999</v>
      </c>
      <c r="H11" s="297">
        <v>0.74049831240492636</v>
      </c>
      <c r="I11" s="353"/>
      <c r="J11" s="778" t="s">
        <v>10</v>
      </c>
      <c r="K11" s="768"/>
      <c r="L11" s="769">
        <f>D12/$D$26</f>
        <v>9.5087547462126554E-3</v>
      </c>
      <c r="M11" s="770"/>
      <c r="U11" s="464">
        <f>G12/$G$26</f>
        <v>1.0834979744830215E-2</v>
      </c>
      <c r="W11" s="7"/>
      <c r="X11" s="10"/>
    </row>
    <row r="12" spans="1:28" ht="13.8" thickBot="1">
      <c r="A12" s="1164"/>
      <c r="B12" s="49" t="s">
        <v>10</v>
      </c>
      <c r="C12" s="853">
        <v>664528.19999999995</v>
      </c>
      <c r="D12" s="853">
        <v>658738.66</v>
      </c>
      <c r="E12" s="298">
        <v>0.99128774369545203</v>
      </c>
      <c r="F12" s="853">
        <v>30079932.355800048</v>
      </c>
      <c r="G12" s="853">
        <v>704850.36620000005</v>
      </c>
      <c r="H12" s="297">
        <v>2.3432578167486801E-2</v>
      </c>
      <c r="I12" s="353"/>
      <c r="J12" s="778" t="s">
        <v>9</v>
      </c>
      <c r="K12" s="771"/>
      <c r="L12" s="772">
        <f>D11/$D$26</f>
        <v>0.43101764970952056</v>
      </c>
      <c r="M12" s="770"/>
      <c r="U12" s="464">
        <f>G11/$G$26</f>
        <v>0.44064309349243908</v>
      </c>
      <c r="W12" s="7"/>
      <c r="X12" s="10"/>
    </row>
    <row r="13" spans="1:28" ht="13.8" thickBot="1">
      <c r="A13" s="1164"/>
      <c r="B13" s="853" t="s">
        <v>11</v>
      </c>
      <c r="C13" s="853">
        <v>436323.69</v>
      </c>
      <c r="D13" s="853">
        <v>467489.66</v>
      </c>
      <c r="E13" s="298">
        <v>1.0714285534209704</v>
      </c>
      <c r="F13" s="853">
        <v>17603947.083100002</v>
      </c>
      <c r="G13" s="853">
        <v>467489.66</v>
      </c>
      <c r="H13" s="297">
        <v>2.655595689950668E-2</v>
      </c>
      <c r="I13" s="353"/>
      <c r="J13" s="778" t="s">
        <v>11</v>
      </c>
      <c r="K13" s="771"/>
      <c r="L13" s="772">
        <f>D13/$D$26</f>
        <v>6.7481154413046602E-3</v>
      </c>
      <c r="M13" s="770"/>
      <c r="U13" s="464">
        <f>G13/$G$26</f>
        <v>7.1862642624779607E-3</v>
      </c>
      <c r="W13" s="7"/>
      <c r="X13" s="10"/>
    </row>
    <row r="14" spans="1:28" ht="13.8" thickBot="1">
      <c r="A14" s="1164"/>
      <c r="B14" s="853" t="s">
        <v>53</v>
      </c>
      <c r="C14" s="853">
        <v>0</v>
      </c>
      <c r="D14" s="853">
        <v>0</v>
      </c>
      <c r="E14" s="357" t="s">
        <v>178</v>
      </c>
      <c r="F14" s="853">
        <v>12127507.8408</v>
      </c>
      <c r="G14" s="853">
        <v>0</v>
      </c>
      <c r="H14" s="297">
        <v>0</v>
      </c>
      <c r="I14" s="353"/>
      <c r="J14" s="778" t="s">
        <v>56</v>
      </c>
      <c r="K14" s="771"/>
      <c r="L14" s="772">
        <f>D15/$D$26</f>
        <v>1.8873806530919961E-2</v>
      </c>
      <c r="M14" s="770"/>
      <c r="U14" s="464">
        <f>G15/$G$26</f>
        <v>1.7526559191737488E-2</v>
      </c>
      <c r="W14" s="7"/>
      <c r="X14" s="10"/>
    </row>
    <row r="15" spans="1:28" ht="13.8" thickBot="1">
      <c r="A15" s="1165"/>
      <c r="B15" s="853" t="s">
        <v>56</v>
      </c>
      <c r="C15" s="853">
        <v>1689659.2575000001</v>
      </c>
      <c r="D15" s="853">
        <v>1307522</v>
      </c>
      <c r="E15" s="298">
        <v>0.7738376801098904</v>
      </c>
      <c r="F15" s="853">
        <v>3569963.4051999673</v>
      </c>
      <c r="G15" s="853">
        <v>1140159.1839999999</v>
      </c>
      <c r="H15" s="297">
        <v>0.31937559425378348</v>
      </c>
      <c r="I15" s="353"/>
      <c r="J15" s="778" t="s">
        <v>14</v>
      </c>
      <c r="K15" s="766"/>
      <c r="L15" s="772">
        <f>D17/$D$26</f>
        <v>7.9922214663938729E-2</v>
      </c>
      <c r="M15" s="767"/>
      <c r="U15" s="464">
        <f>G17/$G$26</f>
        <v>6.8089191421006667E-2</v>
      </c>
      <c r="W15" s="7"/>
    </row>
    <row r="16" spans="1:28" ht="13.8" thickBot="1">
      <c r="A16" s="1163" t="s">
        <v>33</v>
      </c>
      <c r="B16" s="853" t="s">
        <v>88</v>
      </c>
      <c r="C16" s="853">
        <v>304971.8199</v>
      </c>
      <c r="D16" s="853">
        <v>309811.7</v>
      </c>
      <c r="E16" s="298">
        <v>1.0158699256265284</v>
      </c>
      <c r="F16" s="853">
        <v>143458.20000000001</v>
      </c>
      <c r="G16" s="853">
        <v>309811.7</v>
      </c>
      <c r="H16" s="297">
        <v>2.1595956173993538</v>
      </c>
      <c r="I16" s="353"/>
      <c r="J16" s="778" t="s">
        <v>89</v>
      </c>
      <c r="K16" s="773"/>
      <c r="L16" s="772">
        <f>D16/$D$26</f>
        <v>4.4720670755944575E-3</v>
      </c>
      <c r="M16" s="353"/>
      <c r="U16" s="464">
        <f>G16/$G$26</f>
        <v>4.762434206154513E-3</v>
      </c>
    </row>
    <row r="17" spans="1:28" ht="13.8" thickBot="1">
      <c r="A17" s="1164"/>
      <c r="B17" s="853" t="s">
        <v>14</v>
      </c>
      <c r="C17" s="853">
        <v>4917213.6805999996</v>
      </c>
      <c r="D17" s="853">
        <v>5536776.7911907742</v>
      </c>
      <c r="E17" s="298">
        <v>1.1259988177929203</v>
      </c>
      <c r="F17" s="853">
        <v>19717746.234600089</v>
      </c>
      <c r="G17" s="853">
        <v>4429421.4329526192</v>
      </c>
      <c r="H17" s="297">
        <v>0.22464136520734848</v>
      </c>
      <c r="I17" s="353"/>
      <c r="J17" s="778" t="s">
        <v>60</v>
      </c>
      <c r="K17" s="766"/>
      <c r="L17" s="772">
        <f>D18/$D$26</f>
        <v>2.5698572876568994E-2</v>
      </c>
      <c r="M17" s="774"/>
      <c r="U17" s="464">
        <f>G18/$G$26</f>
        <v>2.7367157166455998E-2</v>
      </c>
    </row>
    <row r="18" spans="1:28" ht="13.8" thickBot="1">
      <c r="A18" s="1164"/>
      <c r="B18" s="853" t="s">
        <v>59</v>
      </c>
      <c r="C18" s="853">
        <v>2309218.7511999998</v>
      </c>
      <c r="D18" s="853">
        <v>1780321.8099999998</v>
      </c>
      <c r="E18" s="298">
        <v>0.77096282414770989</v>
      </c>
      <c r="F18" s="853">
        <v>10014278.224600077</v>
      </c>
      <c r="G18" s="853">
        <v>1780321.8099999998</v>
      </c>
      <c r="H18" s="297">
        <v>0.17777834508598322</v>
      </c>
      <c r="I18" s="353"/>
      <c r="J18" s="778" t="s">
        <v>61</v>
      </c>
      <c r="K18" s="766"/>
      <c r="L18" s="772">
        <f>D19/$D$26</f>
        <v>0.16063523093507015</v>
      </c>
      <c r="M18" s="767"/>
      <c r="U18" s="464">
        <f>G19/$G$26</f>
        <v>0.14338236413711336</v>
      </c>
      <c r="W18" s="7"/>
    </row>
    <row r="19" spans="1:28" ht="13.8" thickBot="1">
      <c r="A19" s="1164"/>
      <c r="B19" s="853" t="s">
        <v>61</v>
      </c>
      <c r="C19" s="853">
        <v>12708826.762399999</v>
      </c>
      <c r="D19" s="853">
        <v>11128338</v>
      </c>
      <c r="E19" s="298">
        <v>0.87563849976490415</v>
      </c>
      <c r="F19" s="853">
        <v>25288144.799999941</v>
      </c>
      <c r="G19" s="853">
        <v>9327485.0759999994</v>
      </c>
      <c r="H19" s="297">
        <v>0.36884813614322631</v>
      </c>
      <c r="I19" s="353"/>
      <c r="J19" s="778" t="s">
        <v>55</v>
      </c>
      <c r="K19" s="768"/>
      <c r="L19" s="772">
        <f>D14/$D$26</f>
        <v>0</v>
      </c>
      <c r="M19" s="770"/>
      <c r="U19" s="464">
        <f>G14/$G$26</f>
        <v>0</v>
      </c>
      <c r="W19" s="7"/>
      <c r="X19" s="10"/>
    </row>
    <row r="20" spans="1:28" ht="13.5" customHeight="1" thickBot="1">
      <c r="A20" s="1164" t="s">
        <v>34</v>
      </c>
      <c r="B20" s="853" t="s">
        <v>17</v>
      </c>
      <c r="C20" s="853">
        <v>16454246.1139</v>
      </c>
      <c r="D20" s="853">
        <v>16307486</v>
      </c>
      <c r="E20" s="298">
        <v>0.99108071479640614</v>
      </c>
      <c r="F20" s="853">
        <v>21070771.90000008</v>
      </c>
      <c r="G20" s="853">
        <v>16307486</v>
      </c>
      <c r="H20" s="297">
        <v>0.77393870890890037</v>
      </c>
      <c r="I20" s="353"/>
      <c r="J20" s="778" t="s">
        <v>17</v>
      </c>
      <c r="K20" s="766"/>
      <c r="L20" s="772">
        <f>D20/$D$26</f>
        <v>0.23539514881561138</v>
      </c>
      <c r="M20" s="767"/>
      <c r="U20" s="464">
        <f>G20/$G$26</f>
        <v>0.25067913556132915</v>
      </c>
      <c r="W20" s="7"/>
    </row>
    <row r="21" spans="1:28" ht="13.5" customHeight="1" thickBot="1">
      <c r="A21" s="1164"/>
      <c r="B21" s="853" t="s">
        <v>65</v>
      </c>
      <c r="C21" s="1168" t="s">
        <v>66</v>
      </c>
      <c r="D21" s="1168"/>
      <c r="E21" s="1168"/>
      <c r="F21" s="1168"/>
      <c r="G21" s="1168"/>
      <c r="H21" s="1168"/>
      <c r="I21" s="353"/>
      <c r="J21" s="778" t="s">
        <v>70</v>
      </c>
      <c r="K21" s="766"/>
      <c r="L21" s="772">
        <f>D24/$D$26</f>
        <v>2.738074839935984E-2</v>
      </c>
      <c r="M21" s="353"/>
      <c r="U21" s="464">
        <f>G24/$G$26</f>
        <v>2.9158554771875424E-2</v>
      </c>
      <c r="W21" s="7"/>
    </row>
    <row r="22" spans="1:28" ht="13.5" customHeight="1" thickBot="1">
      <c r="A22" s="1165"/>
      <c r="B22" s="853" t="s">
        <v>67</v>
      </c>
      <c r="C22" s="1169"/>
      <c r="D22" s="1169"/>
      <c r="E22" s="1169"/>
      <c r="F22" s="1169"/>
      <c r="G22" s="1169"/>
      <c r="H22" s="1169"/>
      <c r="I22" s="353"/>
      <c r="J22" s="778" t="s">
        <v>69</v>
      </c>
      <c r="K22" s="771"/>
      <c r="L22" s="772">
        <f>D23/$D$26</f>
        <v>3.4769080589869164E-4</v>
      </c>
      <c r="M22" s="770"/>
      <c r="U22" s="331">
        <f>G23/$G$26</f>
        <v>3.7026604458012324E-4</v>
      </c>
      <c r="W22" s="7"/>
    </row>
    <row r="23" spans="1:28" ht="13.8" thickBot="1">
      <c r="A23" s="1163" t="s">
        <v>35</v>
      </c>
      <c r="B23" s="853" t="s">
        <v>20</v>
      </c>
      <c r="C23" s="853">
        <v>26796</v>
      </c>
      <c r="D23" s="853">
        <v>24087</v>
      </c>
      <c r="E23" s="298">
        <v>0.89890282131661448</v>
      </c>
      <c r="F23" s="853">
        <v>79002</v>
      </c>
      <c r="G23" s="853">
        <v>24087</v>
      </c>
      <c r="H23" s="297">
        <v>0.30489101541733121</v>
      </c>
      <c r="I23" s="353"/>
      <c r="J23" s="778"/>
      <c r="K23" s="768"/>
      <c r="L23" s="775"/>
      <c r="M23" s="770"/>
      <c r="W23" s="7"/>
    </row>
    <row r="24" spans="1:28" ht="13.8" thickBot="1">
      <c r="A24" s="1164"/>
      <c r="B24" s="853" t="s">
        <v>19</v>
      </c>
      <c r="C24" s="853">
        <v>2180178</v>
      </c>
      <c r="D24" s="853">
        <v>1896858</v>
      </c>
      <c r="E24" s="298">
        <v>0.87004730806383701</v>
      </c>
      <c r="F24" s="853">
        <v>6144138.0000000019</v>
      </c>
      <c r="G24" s="853">
        <v>1896858</v>
      </c>
      <c r="H24" s="297">
        <v>0.30872646415168398</v>
      </c>
      <c r="I24" s="353"/>
      <c r="J24" s="353"/>
      <c r="K24" s="766"/>
      <c r="L24" s="353"/>
      <c r="M24" s="774"/>
    </row>
    <row r="25" spans="1:28" ht="13.5" customHeight="1" thickBot="1">
      <c r="A25" s="1165"/>
      <c r="B25" s="853" t="s">
        <v>21</v>
      </c>
      <c r="C25" s="1166" t="s">
        <v>71</v>
      </c>
      <c r="D25" s="1166"/>
      <c r="E25" s="1166"/>
      <c r="F25" s="1166"/>
      <c r="G25" s="1166"/>
      <c r="H25" s="1166"/>
      <c r="I25" s="353"/>
      <c r="J25" s="353"/>
      <c r="K25" s="766"/>
      <c r="L25" s="353"/>
      <c r="M25" s="774"/>
      <c r="U25" s="10"/>
    </row>
    <row r="26" spans="1:28" ht="13.5" customHeight="1" thickBot="1">
      <c r="A26" s="396" t="s">
        <v>36</v>
      </c>
      <c r="B26" s="396"/>
      <c r="C26" s="396">
        <v>90351618.368599996</v>
      </c>
      <c r="D26" s="851">
        <v>69277069.141190767</v>
      </c>
      <c r="E26" s="392">
        <v>0.76674962100365329</v>
      </c>
      <c r="F26" s="393">
        <v>184549652.05259621</v>
      </c>
      <c r="G26" s="396">
        <v>65053224.168352619</v>
      </c>
      <c r="H26" s="394">
        <v>0.35249713800496685</v>
      </c>
      <c r="I26" s="353"/>
      <c r="J26" s="778"/>
      <c r="K26" s="773"/>
      <c r="L26" s="775"/>
      <c r="M26" s="779"/>
      <c r="N26" s="863"/>
      <c r="O26" s="863"/>
      <c r="P26" s="863"/>
      <c r="Q26" s="863"/>
      <c r="R26" s="863"/>
    </row>
    <row r="27" spans="1:28">
      <c r="A27" t="s">
        <v>73</v>
      </c>
      <c r="B27"/>
      <c r="C27"/>
      <c r="D27" s="93"/>
      <c r="E27" s="93"/>
      <c r="F27" s="7"/>
      <c r="G27"/>
      <c r="H27"/>
      <c r="I27" s="353"/>
      <c r="J27" s="353"/>
      <c r="K27" s="773"/>
      <c r="L27" s="775">
        <f>SUM(L11:L26)</f>
        <v>1</v>
      </c>
      <c r="M27" s="353"/>
    </row>
    <row r="28" spans="1:28">
      <c r="A28" s="86"/>
      <c r="B28"/>
      <c r="C28"/>
      <c r="D28"/>
      <c r="E28"/>
      <c r="F28" s="327"/>
      <c r="G28"/>
      <c r="H28"/>
      <c r="I28" s="353"/>
      <c r="J28" s="350"/>
      <c r="K28" s="776"/>
      <c r="L28" s="350"/>
      <c r="M28" s="777"/>
      <c r="Q28" s="462"/>
      <c r="R28" s="464"/>
      <c r="S28" s="465"/>
      <c r="T28" s="463"/>
    </row>
    <row r="29" spans="1:28">
      <c r="A29" s="86"/>
      <c r="B29"/>
      <c r="C29"/>
      <c r="D29"/>
      <c r="E29"/>
      <c r="F29" s="327"/>
      <c r="G29"/>
      <c r="H29"/>
      <c r="I29" s="353"/>
      <c r="J29" s="350"/>
      <c r="K29" s="773"/>
      <c r="L29" s="353"/>
      <c r="M29" s="353"/>
      <c r="Q29" s="13"/>
    </row>
    <row r="30" spans="1:28">
      <c r="A30" s="4" t="s">
        <v>179</v>
      </c>
      <c r="B30" s="4"/>
      <c r="C30" s="4"/>
      <c r="D30" s="4"/>
      <c r="E30" s="4"/>
      <c r="F30" s="4"/>
      <c r="G30" s="4"/>
      <c r="H30" s="4"/>
      <c r="I30" s="364"/>
      <c r="J30" s="350"/>
      <c r="K30" s="773"/>
      <c r="L30" s="353"/>
      <c r="M30" s="353"/>
      <c r="Q30" s="13"/>
    </row>
    <row r="31" spans="1:28" ht="13.8" thickBot="1">
      <c r="A31" s="1159" t="s">
        <v>23</v>
      </c>
      <c r="B31" s="1159" t="s">
        <v>46</v>
      </c>
      <c r="C31" s="867"/>
      <c r="D31" s="867" t="s">
        <v>24</v>
      </c>
      <c r="E31" s="95"/>
      <c r="F31" s="867"/>
      <c r="G31" s="867" t="s">
        <v>25</v>
      </c>
      <c r="H31" s="867"/>
      <c r="I31" s="100"/>
      <c r="J31" s="351"/>
      <c r="K31" s="761"/>
      <c r="L31" s="636"/>
      <c r="M31" s="466"/>
      <c r="O31" s="7"/>
      <c r="Q31" s="462"/>
      <c r="R31" s="464"/>
      <c r="S31" s="465"/>
      <c r="T31" s="463"/>
    </row>
    <row r="32" spans="1:28" ht="38.700000000000003" customHeight="1" thickTop="1" thickBot="1">
      <c r="A32" s="1160"/>
      <c r="B32" s="1160"/>
      <c r="C32" s="846" t="s">
        <v>38</v>
      </c>
      <c r="D32" s="846" t="s">
        <v>39</v>
      </c>
      <c r="E32" s="439" t="s">
        <v>28</v>
      </c>
      <c r="F32" s="440" t="s">
        <v>40</v>
      </c>
      <c r="G32" s="846" t="s">
        <v>39</v>
      </c>
      <c r="H32" s="846" t="s">
        <v>30</v>
      </c>
      <c r="I32" s="100"/>
      <c r="J32" s="352"/>
      <c r="M32" s="1158" t="s">
        <v>180</v>
      </c>
      <c r="N32" s="1158"/>
      <c r="O32" s="1158"/>
      <c r="P32" s="1158"/>
      <c r="Q32" s="1158"/>
      <c r="R32" s="1158"/>
      <c r="S32" s="1158"/>
      <c r="T32" s="1158"/>
      <c r="U32" s="1158" t="s">
        <v>181</v>
      </c>
      <c r="V32" s="1158"/>
      <c r="W32" s="1158"/>
      <c r="X32" s="1158"/>
      <c r="Y32" s="1158"/>
      <c r="Z32" s="1158"/>
      <c r="AA32" s="1158"/>
      <c r="AB32" s="1158"/>
    </row>
    <row r="33" spans="1:21" ht="14.4" thickTop="1" thickBot="1">
      <c r="A33" s="1164" t="s">
        <v>32</v>
      </c>
      <c r="B33" s="853" t="s">
        <v>9</v>
      </c>
      <c r="C33" s="853">
        <v>8428.8484000000008</v>
      </c>
      <c r="D33" s="853">
        <v>4360.1000000000004</v>
      </c>
      <c r="E33" s="298">
        <v>0.51728300155451845</v>
      </c>
      <c r="F33" s="853">
        <v>6384.64</v>
      </c>
      <c r="G33" s="853">
        <v>4185.6959999999999</v>
      </c>
      <c r="H33" s="297">
        <v>0.65558841218925412</v>
      </c>
      <c r="I33" s="100"/>
      <c r="J33" s="353"/>
    </row>
    <row r="34" spans="1:21" ht="13.8" thickBot="1">
      <c r="A34" s="1164"/>
      <c r="B34" s="853" t="s">
        <v>10</v>
      </c>
      <c r="C34" s="299">
        <v>92.32</v>
      </c>
      <c r="D34" s="299">
        <v>92.32</v>
      </c>
      <c r="E34" s="296">
        <v>1</v>
      </c>
      <c r="F34" s="299">
        <v>7758.0861000000004</v>
      </c>
      <c r="G34" s="299">
        <v>98.782399999999996</v>
      </c>
      <c r="H34" s="297">
        <v>1.2732831103795044E-2</v>
      </c>
      <c r="I34" s="100"/>
      <c r="J34" s="349" t="s">
        <v>182</v>
      </c>
      <c r="K34" s="758"/>
      <c r="L34" s="328">
        <f>D34/$D$48</f>
        <v>3.5607458078842883E-3</v>
      </c>
      <c r="M34" s="466"/>
      <c r="Q34" s="462"/>
      <c r="R34" s="464"/>
      <c r="S34" s="465"/>
      <c r="T34" s="463"/>
      <c r="U34" s="465">
        <f>G34/$G$48</f>
        <v>3.9619150052790575E-3</v>
      </c>
    </row>
    <row r="35" spans="1:21" ht="13.8" thickBot="1">
      <c r="A35" s="1164"/>
      <c r="B35" s="853" t="s">
        <v>11</v>
      </c>
      <c r="C35" s="853">
        <v>55.35</v>
      </c>
      <c r="D35" s="853">
        <v>55.15</v>
      </c>
      <c r="E35" s="296">
        <v>0.99638663053297194</v>
      </c>
      <c r="F35" s="853">
        <v>3052</v>
      </c>
      <c r="G35" s="853">
        <v>55.15</v>
      </c>
      <c r="H35" s="297">
        <v>1.8070117955439054E-2</v>
      </c>
      <c r="I35" s="100"/>
      <c r="J35" s="349" t="s">
        <v>183</v>
      </c>
      <c r="K35" s="759"/>
      <c r="L35" s="330">
        <f>D33/$D$48</f>
        <v>0.16816732882318336</v>
      </c>
      <c r="M35" s="466"/>
      <c r="Q35" s="462"/>
      <c r="R35" s="464"/>
      <c r="S35" s="465"/>
      <c r="T35" s="463"/>
      <c r="U35" s="465">
        <f>G33/$G$48</f>
        <v>0.16787779796741656</v>
      </c>
    </row>
    <row r="36" spans="1:21" ht="13.8" thickBot="1">
      <c r="A36" s="1164"/>
      <c r="B36" s="853" t="s">
        <v>53</v>
      </c>
      <c r="C36" s="853">
        <v>0</v>
      </c>
      <c r="D36" s="853">
        <v>0</v>
      </c>
      <c r="E36" s="358" t="s">
        <v>178</v>
      </c>
      <c r="F36" s="853">
        <v>2841.7464</v>
      </c>
      <c r="G36" s="853">
        <v>0</v>
      </c>
      <c r="H36" s="297">
        <v>0</v>
      </c>
      <c r="I36" s="100"/>
      <c r="J36" s="349" t="s">
        <v>11</v>
      </c>
      <c r="K36" s="759"/>
      <c r="L36" s="328">
        <f>D35/$D$48</f>
        <v>2.1271136406501136E-3</v>
      </c>
      <c r="M36" s="25"/>
      <c r="Q36" s="13"/>
      <c r="U36" s="465">
        <f>G35/$G$48</f>
        <v>2.2119285676511203E-3</v>
      </c>
    </row>
    <row r="37" spans="1:21" ht="13.8" thickBot="1">
      <c r="A37" s="1164"/>
      <c r="B37" s="853" t="s">
        <v>56</v>
      </c>
      <c r="C37" s="853">
        <v>275.6635</v>
      </c>
      <c r="D37" s="853">
        <v>189</v>
      </c>
      <c r="E37" s="296">
        <v>0.68561851677860874</v>
      </c>
      <c r="F37" s="853">
        <v>592.38099999999997</v>
      </c>
      <c r="G37" s="853">
        <v>164.80799999999999</v>
      </c>
      <c r="H37" s="297">
        <v>0.27821283937195823</v>
      </c>
      <c r="I37" s="100"/>
      <c r="J37" s="349" t="s">
        <v>56</v>
      </c>
      <c r="K37" s="759"/>
      <c r="L37" s="328">
        <f>D37/$D$48</f>
        <v>7.2896550876313969E-3</v>
      </c>
      <c r="M37" s="29"/>
      <c r="Q37" s="13"/>
      <c r="U37" s="465">
        <f>G37/$G$48</f>
        <v>6.6100366886209577E-3</v>
      </c>
    </row>
    <row r="38" spans="1:21" ht="13.8" thickBot="1">
      <c r="A38" s="1164" t="s">
        <v>33</v>
      </c>
      <c r="B38" s="853" t="s">
        <v>88</v>
      </c>
      <c r="C38" s="853">
        <v>225.9659</v>
      </c>
      <c r="D38" s="853">
        <v>128.43</v>
      </c>
      <c r="E38" s="296">
        <v>0.56836009327071035</v>
      </c>
      <c r="F38" s="853">
        <v>52.6</v>
      </c>
      <c r="G38" s="853">
        <v>128.43</v>
      </c>
      <c r="H38" s="297">
        <v>2.4416349809885931</v>
      </c>
      <c r="I38" s="100"/>
      <c r="J38" s="349" t="s">
        <v>14</v>
      </c>
      <c r="K38" s="757"/>
      <c r="L38" s="330">
        <f>D39/$D$48</f>
        <v>0.11421728395046456</v>
      </c>
      <c r="M38" s="466"/>
      <c r="Q38" s="462"/>
      <c r="R38" s="464"/>
      <c r="S38" s="465"/>
      <c r="T38" s="463"/>
      <c r="U38" s="465">
        <f>G39/$G$48</f>
        <v>9.5017198314740675E-2</v>
      </c>
    </row>
    <row r="39" spans="1:21" ht="13.8" thickBot="1">
      <c r="A39" s="1164"/>
      <c r="B39" s="853" t="s">
        <v>14</v>
      </c>
      <c r="C39" s="853">
        <v>2071.8762000000002</v>
      </c>
      <c r="D39" s="853">
        <v>2961.3289527600978</v>
      </c>
      <c r="E39" s="296">
        <v>1.4292982142273256</v>
      </c>
      <c r="F39" s="853">
        <v>5072.2537000000002</v>
      </c>
      <c r="G39" s="853">
        <v>2369.0631622080782</v>
      </c>
      <c r="H39" s="297">
        <v>0.46706322323902649</v>
      </c>
      <c r="I39" s="100"/>
      <c r="J39" s="349" t="s">
        <v>89</v>
      </c>
      <c r="L39" s="328">
        <f>D38/$D$48</f>
        <v>4.9534941952619066E-3</v>
      </c>
      <c r="M39" s="466"/>
      <c r="Q39" s="462"/>
      <c r="R39" s="464"/>
      <c r="S39" s="465"/>
      <c r="T39" s="463"/>
      <c r="U39" s="465">
        <f>G38/$G$48</f>
        <v>5.1510060914493816E-3</v>
      </c>
    </row>
    <row r="40" spans="1:21" ht="13.8" thickBot="1">
      <c r="A40" s="1164"/>
      <c r="B40" s="853" t="s">
        <v>59</v>
      </c>
      <c r="C40" s="853">
        <v>233.6951</v>
      </c>
      <c r="D40" s="853">
        <v>189.01</v>
      </c>
      <c r="E40" s="296">
        <v>0.80878888774304636</v>
      </c>
      <c r="F40" s="853">
        <v>1356.5947632074835</v>
      </c>
      <c r="G40" s="853">
        <v>189.01</v>
      </c>
      <c r="H40" s="297">
        <v>0.1393267946524514</v>
      </c>
      <c r="I40" s="100"/>
      <c r="J40" s="349" t="s">
        <v>60</v>
      </c>
      <c r="K40" s="757"/>
      <c r="L40" s="328">
        <f>D40/$D$48</f>
        <v>7.2900407836677785E-3</v>
      </c>
      <c r="M40" s="25"/>
      <c r="Q40" s="462"/>
      <c r="R40" s="464"/>
      <c r="S40" s="465"/>
      <c r="T40" s="463"/>
      <c r="U40" s="465">
        <f>G40/$G$48</f>
        <v>7.5807183784540018E-3</v>
      </c>
    </row>
    <row r="41" spans="1:21" ht="13.8" thickBot="1">
      <c r="A41" s="1164"/>
      <c r="B41" s="853" t="s">
        <v>61</v>
      </c>
      <c r="C41" s="853">
        <v>1272.8042</v>
      </c>
      <c r="D41" s="853">
        <v>1296</v>
      </c>
      <c r="E41" s="296">
        <v>1.0188679245283019</v>
      </c>
      <c r="F41" s="853">
        <v>2557.9124999999999</v>
      </c>
      <c r="G41" s="853">
        <v>1086.24</v>
      </c>
      <c r="H41" s="297">
        <v>0.42465877937576052</v>
      </c>
      <c r="I41" s="100"/>
      <c r="J41" s="349" t="s">
        <v>61</v>
      </c>
      <c r="K41" s="757"/>
      <c r="L41" s="330">
        <f>D41/$D$48</f>
        <v>4.9986206315186715E-2</v>
      </c>
      <c r="M41" s="466"/>
      <c r="Q41" s="462"/>
      <c r="R41" s="464"/>
      <c r="S41" s="465"/>
      <c r="T41" s="463"/>
      <c r="U41" s="465">
        <f>G41/$G$48</f>
        <v>4.356636967045064E-2</v>
      </c>
    </row>
    <row r="42" spans="1:21" ht="13.5" customHeight="1" thickBot="1">
      <c r="A42" s="1164" t="s">
        <v>34</v>
      </c>
      <c r="B42" s="853" t="s">
        <v>17</v>
      </c>
      <c r="C42" s="853">
        <v>2251.6089999999999</v>
      </c>
      <c r="D42" s="853">
        <v>2232</v>
      </c>
      <c r="E42" s="296">
        <v>0.99129111670809633</v>
      </c>
      <c r="F42" s="853">
        <v>4215</v>
      </c>
      <c r="G42" s="853">
        <v>2232</v>
      </c>
      <c r="H42" s="297">
        <v>0.52953736654804273</v>
      </c>
      <c r="I42" s="100"/>
      <c r="J42" s="349" t="s">
        <v>55</v>
      </c>
      <c r="K42" s="758"/>
      <c r="L42" s="328">
        <f>D36/$D$48</f>
        <v>0</v>
      </c>
      <c r="M42" s="466"/>
      <c r="Q42" s="462"/>
      <c r="R42" s="464"/>
      <c r="S42" s="465"/>
      <c r="T42" s="463"/>
      <c r="U42" s="465">
        <f>G36/$G$48</f>
        <v>0</v>
      </c>
    </row>
    <row r="43" spans="1:21" ht="13.5" customHeight="1" thickBot="1">
      <c r="A43" s="1164"/>
      <c r="B43" s="853" t="s">
        <v>65</v>
      </c>
      <c r="C43" s="1168" t="s">
        <v>66</v>
      </c>
      <c r="D43" s="1168"/>
      <c r="E43" s="1168"/>
      <c r="F43" s="1168"/>
      <c r="G43" s="1168"/>
      <c r="H43" s="1168"/>
      <c r="I43" s="100"/>
      <c r="J43" s="349" t="s">
        <v>17</v>
      </c>
      <c r="K43" s="757"/>
      <c r="L43" s="330">
        <f>D42/$D$48</f>
        <v>8.6087355320599343E-2</v>
      </c>
      <c r="M43" s="466"/>
      <c r="Q43" s="462"/>
      <c r="R43" s="464"/>
      <c r="S43" s="465"/>
      <c r="T43" s="463"/>
      <c r="U43" s="465">
        <f>G42/$G$48</f>
        <v>8.9519937679008163E-2</v>
      </c>
    </row>
    <row r="44" spans="1:21" ht="13.8" thickBot="1">
      <c r="A44" s="1165"/>
      <c r="B44" s="853" t="s">
        <v>67</v>
      </c>
      <c r="C44" s="1169"/>
      <c r="D44" s="1169"/>
      <c r="E44" s="1169"/>
      <c r="F44" s="1169"/>
      <c r="G44" s="1169"/>
      <c r="H44" s="1169"/>
      <c r="I44" s="100"/>
      <c r="J44" s="349" t="s">
        <v>70</v>
      </c>
      <c r="K44" s="757"/>
      <c r="L44" s="330">
        <f>D46/$D$48</f>
        <v>0.17271622787627988</v>
      </c>
      <c r="M44" s="25"/>
      <c r="Q44" s="462"/>
      <c r="R44" s="464"/>
      <c r="S44" s="465"/>
      <c r="T44" s="463"/>
      <c r="U44" s="465">
        <f>G46/$G$48</f>
        <v>0.17960298464341654</v>
      </c>
    </row>
    <row r="45" spans="1:21" s="4" customFormat="1" ht="13.5" customHeight="1" thickBot="1">
      <c r="A45" s="1163" t="s">
        <v>35</v>
      </c>
      <c r="B45" s="853" t="s">
        <v>20</v>
      </c>
      <c r="C45" s="853">
        <v>73.08</v>
      </c>
      <c r="D45" s="853">
        <v>63</v>
      </c>
      <c r="E45" s="298">
        <v>0.86206896551724144</v>
      </c>
      <c r="F45" s="853">
        <v>215.46000000000004</v>
      </c>
      <c r="G45" s="853">
        <v>63</v>
      </c>
      <c r="H45" s="297">
        <v>0.29239766081871338</v>
      </c>
      <c r="I45" s="100"/>
      <c r="J45" s="349" t="s">
        <v>69</v>
      </c>
      <c r="K45" s="759"/>
      <c r="L45" s="328">
        <f>D45/$D$48</f>
        <v>2.4298850292104653E-3</v>
      </c>
      <c r="M45" s="28"/>
      <c r="U45" s="465">
        <f>G45/$G$48</f>
        <v>2.5267724344881339E-3</v>
      </c>
    </row>
    <row r="46" spans="1:21" ht="13.8" thickBot="1">
      <c r="A46" s="1164"/>
      <c r="B46" s="853" t="s">
        <v>19</v>
      </c>
      <c r="C46" s="853">
        <v>5961.06</v>
      </c>
      <c r="D46" s="853">
        <v>4478.04</v>
      </c>
      <c r="E46" s="296">
        <v>0.7512153878672585</v>
      </c>
      <c r="F46" s="853">
        <v>16756.740000000002</v>
      </c>
      <c r="G46" s="853">
        <v>4478.04</v>
      </c>
      <c r="H46" s="297">
        <v>0.2672381382058801</v>
      </c>
      <c r="I46" s="100"/>
      <c r="J46" s="349" t="s">
        <v>72</v>
      </c>
      <c r="L46" s="330">
        <f>D47/$D$48</f>
        <v>0.38117466316998022</v>
      </c>
      <c r="U46" s="465">
        <f>G47/$G$48</f>
        <v>0.39637333455902468</v>
      </c>
    </row>
    <row r="47" spans="1:21" ht="13.8" thickBot="1">
      <c r="A47" s="1165"/>
      <c r="B47" s="853" t="s">
        <v>21</v>
      </c>
      <c r="C47" s="853">
        <v>20664</v>
      </c>
      <c r="D47" s="853">
        <v>9882.7736666666679</v>
      </c>
      <c r="E47" s="298">
        <v>0.47826043683055885</v>
      </c>
      <c r="F47" s="853">
        <v>55000.000000000007</v>
      </c>
      <c r="G47" s="853">
        <v>9882.7736666666679</v>
      </c>
      <c r="H47" s="297">
        <v>0.17968679393939394</v>
      </c>
      <c r="I47" s="100"/>
      <c r="J47" s="81"/>
      <c r="L47" s="53">
        <f>SUM(L34:L46)</f>
        <v>1</v>
      </c>
    </row>
    <row r="48" spans="1:21" ht="13.8" thickBot="1">
      <c r="A48" s="396" t="s">
        <v>36</v>
      </c>
      <c r="B48" s="396"/>
      <c r="C48" s="396">
        <v>41606.272300000004</v>
      </c>
      <c r="D48" s="396">
        <v>25927.152619426764</v>
      </c>
      <c r="E48" s="392">
        <v>0.62315490396448614</v>
      </c>
      <c r="F48" s="393">
        <v>105855.41446320747</v>
      </c>
      <c r="G48" s="396">
        <v>24932.993228874748</v>
      </c>
      <c r="H48" s="394">
        <v>0.23553819476603904</v>
      </c>
      <c r="I48" s="100"/>
      <c r="J48" s="354"/>
      <c r="K48" s="762"/>
      <c r="L48" s="458"/>
      <c r="M48" s="458"/>
      <c r="U48" s="332"/>
    </row>
    <row r="49" spans="1:13">
      <c r="A49" t="s">
        <v>73</v>
      </c>
      <c r="B49" s="7"/>
      <c r="C49" s="7"/>
      <c r="D49" s="7"/>
      <c r="E49" s="300"/>
      <c r="F49" s="7"/>
      <c r="G49" s="7"/>
      <c r="H49" s="7"/>
      <c r="I49" s="7"/>
      <c r="J49" s="354"/>
      <c r="K49" s="757"/>
      <c r="L49" s="474"/>
      <c r="M49" s="476"/>
    </row>
    <row r="50" spans="1:13">
      <c r="A50" s="2"/>
      <c r="B50" s="2"/>
      <c r="C50" s="58"/>
      <c r="D50" s="58"/>
      <c r="E50" s="59"/>
      <c r="F50" s="60"/>
      <c r="G50" s="60"/>
      <c r="H50" s="59"/>
      <c r="I50" s="59"/>
      <c r="J50" s="355"/>
    </row>
    <row r="51" spans="1:13">
      <c r="A51" s="2"/>
      <c r="B51" s="2"/>
      <c r="C51" s="58"/>
      <c r="D51" s="58"/>
      <c r="E51" s="59"/>
      <c r="F51" s="60"/>
      <c r="G51" s="60"/>
      <c r="H51" s="59"/>
      <c r="I51" s="59"/>
      <c r="J51" s="62"/>
      <c r="K51" s="763"/>
      <c r="L51" s="24"/>
      <c r="M51" s="25"/>
    </row>
    <row r="52" spans="1:13">
      <c r="B52" s="635"/>
      <c r="C52" s="69"/>
      <c r="D52" s="69"/>
      <c r="E52" s="71"/>
      <c r="F52" s="70"/>
      <c r="G52" s="71"/>
      <c r="H52" s="83"/>
      <c r="I52" s="83"/>
      <c r="J52" s="59"/>
      <c r="K52" s="764"/>
      <c r="L52" s="27"/>
      <c r="M52" s="25"/>
    </row>
    <row r="53" spans="1:13">
      <c r="A53" s="4" t="s">
        <v>95</v>
      </c>
      <c r="B53" s="4"/>
      <c r="C53" s="4"/>
      <c r="D53" s="4"/>
      <c r="E53" s="4"/>
      <c r="F53" s="71"/>
      <c r="G53" s="71"/>
      <c r="H53" s="860"/>
      <c r="I53" s="860"/>
      <c r="J53" s="59"/>
    </row>
    <row r="54" spans="1:13" s="67" customFormat="1" ht="27" thickBot="1">
      <c r="A54" s="867" t="s">
        <v>96</v>
      </c>
      <c r="B54" s="867" t="s">
        <v>97</v>
      </c>
      <c r="C54" s="867" t="s">
        <v>98</v>
      </c>
      <c r="D54" s="867" t="s">
        <v>99</v>
      </c>
      <c r="E54" s="867" t="s">
        <v>100</v>
      </c>
      <c r="F54" s="71"/>
      <c r="G54" s="70"/>
      <c r="H54" s="100"/>
      <c r="I54" s="100"/>
      <c r="J54" s="100"/>
      <c r="K54" s="765"/>
      <c r="L54" s="71"/>
      <c r="M54" s="71"/>
    </row>
    <row r="55" spans="1:13" s="67" customFormat="1" ht="14.4" thickTop="1" thickBot="1">
      <c r="A55" s="415" t="s">
        <v>9</v>
      </c>
      <c r="B55" s="299">
        <v>0.05</v>
      </c>
      <c r="C55" s="340">
        <v>2E-3</v>
      </c>
      <c r="D55" s="340">
        <v>4.0000000000000001E-3</v>
      </c>
      <c r="E55" s="297">
        <v>0.96</v>
      </c>
      <c r="F55" s="32"/>
      <c r="G55" s="32"/>
      <c r="H55" s="32"/>
      <c r="I55" s="32"/>
      <c r="J55" s="71"/>
      <c r="K55" s="765"/>
      <c r="L55" s="71"/>
      <c r="M55" s="71"/>
    </row>
    <row r="56" spans="1:13" s="67" customFormat="1" ht="13.8" thickBot="1">
      <c r="A56" s="415" t="s">
        <v>10</v>
      </c>
      <c r="B56" s="299">
        <v>0.11</v>
      </c>
      <c r="C56" s="299">
        <v>0.04</v>
      </c>
      <c r="D56" s="299">
        <v>0.14000000000000001</v>
      </c>
      <c r="E56" s="297">
        <v>1.07</v>
      </c>
      <c r="F56" s="32"/>
      <c r="G56" s="32"/>
      <c r="H56" s="32"/>
      <c r="I56" s="32"/>
      <c r="J56" s="100"/>
      <c r="K56" s="765"/>
      <c r="L56" s="71"/>
      <c r="M56" s="71"/>
    </row>
    <row r="57" spans="1:13" s="67" customFormat="1" ht="13.8" thickBot="1">
      <c r="A57" s="415" t="s">
        <v>11</v>
      </c>
      <c r="B57" s="1186" t="s">
        <v>170</v>
      </c>
      <c r="C57" s="1186"/>
      <c r="D57" s="1186"/>
      <c r="E57" s="297">
        <v>1</v>
      </c>
      <c r="F57" s="32"/>
      <c r="G57" s="32"/>
      <c r="H57" s="32"/>
      <c r="I57" s="32"/>
      <c r="J57" s="32"/>
      <c r="K57" s="765"/>
      <c r="L57" s="71"/>
      <c r="M57" s="71"/>
    </row>
    <row r="58" spans="1:13" s="67" customFormat="1" ht="27" thickBot="1">
      <c r="A58" s="415" t="s">
        <v>53</v>
      </c>
      <c r="B58" s="1166" t="s">
        <v>184</v>
      </c>
      <c r="C58" s="1166"/>
      <c r="D58" s="1166"/>
      <c r="E58" s="1166"/>
      <c r="F58" s="32"/>
      <c r="G58" s="436"/>
      <c r="H58" s="32"/>
      <c r="I58" s="32"/>
      <c r="J58" s="32"/>
      <c r="K58" s="765"/>
      <c r="L58" s="71"/>
      <c r="M58" s="71"/>
    </row>
    <row r="59" spans="1:13" s="67" customFormat="1" ht="13.8" thickBot="1">
      <c r="A59" s="415" t="s">
        <v>56</v>
      </c>
      <c r="B59" s="299">
        <v>0.14000000000000001</v>
      </c>
      <c r="C59" s="340">
        <v>2E-3</v>
      </c>
      <c r="D59" s="299">
        <v>0.01</v>
      </c>
      <c r="E59" s="297">
        <v>0.872</v>
      </c>
      <c r="F59" s="32"/>
      <c r="G59" s="32"/>
      <c r="H59" s="32"/>
      <c r="I59" s="32"/>
      <c r="J59" s="32"/>
      <c r="K59" s="765"/>
      <c r="L59" s="71"/>
      <c r="M59" s="71"/>
    </row>
    <row r="60" spans="1:13" ht="27" thickBot="1">
      <c r="A60" s="415" t="s">
        <v>88</v>
      </c>
      <c r="B60" s="1186" t="s">
        <v>101</v>
      </c>
      <c r="C60" s="1186"/>
      <c r="D60" s="1186"/>
      <c r="E60" s="297">
        <v>1</v>
      </c>
    </row>
    <row r="61" spans="1:13" ht="13.8" thickBot="1">
      <c r="A61" s="415" t="s">
        <v>14</v>
      </c>
      <c r="B61" s="299">
        <v>0.35</v>
      </c>
      <c r="C61" s="299">
        <v>0.01</v>
      </c>
      <c r="D61" s="299">
        <v>0.14000000000000001</v>
      </c>
      <c r="E61" s="297">
        <v>0.8</v>
      </c>
    </row>
    <row r="62" spans="1:13" ht="13.8" thickBot="1">
      <c r="A62" s="415" t="s">
        <v>59</v>
      </c>
      <c r="B62" s="852" t="s">
        <v>101</v>
      </c>
      <c r="C62" s="852"/>
      <c r="D62" s="852"/>
      <c r="E62" s="297">
        <v>1</v>
      </c>
    </row>
    <row r="63" spans="1:13" ht="13.8" thickBot="1">
      <c r="A63" s="415" t="s">
        <v>61</v>
      </c>
      <c r="B63" s="299">
        <v>0.16</v>
      </c>
      <c r="C63" s="299" t="s">
        <v>54</v>
      </c>
      <c r="D63" s="299" t="s">
        <v>54</v>
      </c>
      <c r="E63" s="297">
        <v>0.84</v>
      </c>
    </row>
    <row r="64" spans="1:13" ht="13.5" customHeight="1" thickBot="1">
      <c r="A64" s="415" t="s">
        <v>17</v>
      </c>
      <c r="B64" s="1186" t="s">
        <v>185</v>
      </c>
      <c r="C64" s="1186"/>
      <c r="D64" s="1186"/>
      <c r="E64" s="1186"/>
      <c r="F64" s="4"/>
      <c r="G64" s="4"/>
      <c r="H64" s="4"/>
      <c r="I64" s="4"/>
    </row>
    <row r="65" spans="1:10" ht="13.8" thickBot="1">
      <c r="A65" s="415" t="s">
        <v>65</v>
      </c>
      <c r="B65" s="1186" t="s">
        <v>184</v>
      </c>
      <c r="C65" s="1186"/>
      <c r="D65" s="1186"/>
      <c r="E65" s="1186"/>
      <c r="F65" s="81"/>
      <c r="G65" s="81"/>
      <c r="H65" s="81"/>
      <c r="I65" s="81"/>
    </row>
    <row r="66" spans="1:10" ht="13.8" thickBot="1">
      <c r="A66" s="415" t="s">
        <v>67</v>
      </c>
      <c r="B66" s="1186" t="s">
        <v>184</v>
      </c>
      <c r="C66" s="1186"/>
      <c r="D66" s="1186"/>
      <c r="E66" s="1186"/>
      <c r="H66" s="53"/>
      <c r="I66" s="53"/>
      <c r="J66" s="4"/>
    </row>
    <row r="67" spans="1:10" ht="27" thickBot="1">
      <c r="A67" s="415" t="s">
        <v>20</v>
      </c>
      <c r="B67" s="1188" t="s">
        <v>185</v>
      </c>
      <c r="C67" s="1188"/>
      <c r="D67" s="1188"/>
      <c r="E67" s="1188"/>
      <c r="F67" s="458"/>
      <c r="H67" s="83"/>
      <c r="I67" s="83"/>
      <c r="J67" s="81"/>
    </row>
    <row r="68" spans="1:10" ht="27" thickBot="1">
      <c r="A68" s="415" t="s">
        <v>19</v>
      </c>
      <c r="B68" s="1189"/>
      <c r="C68" s="1189"/>
      <c r="D68" s="1189"/>
      <c r="E68" s="1189"/>
      <c r="H68" s="83"/>
      <c r="I68" s="83"/>
      <c r="J68" s="53"/>
    </row>
    <row r="69" spans="1:10" ht="13.8" thickBot="1">
      <c r="A69" s="416" t="s">
        <v>21</v>
      </c>
      <c r="B69" s="1190"/>
      <c r="C69" s="1190"/>
      <c r="D69" s="1190"/>
      <c r="E69" s="1190"/>
      <c r="F69" s="71"/>
      <c r="G69" s="70"/>
      <c r="H69" s="100"/>
      <c r="I69" s="100"/>
      <c r="J69" s="100"/>
    </row>
    <row r="70" spans="1:10">
      <c r="A70" s="93"/>
      <c r="B70" s="97"/>
      <c r="C70" s="98"/>
      <c r="D70" s="98"/>
      <c r="E70" s="98"/>
      <c r="J70" s="100"/>
    </row>
    <row r="71" spans="1:10">
      <c r="B71" s="635"/>
      <c r="J71" s="100"/>
    </row>
    <row r="72" spans="1:10">
      <c r="A72" s="4"/>
      <c r="B72" s="4"/>
      <c r="C72" s="4"/>
      <c r="D72" s="4"/>
      <c r="E72" s="4"/>
    </row>
    <row r="73" spans="1:10">
      <c r="A73" s="4" t="s">
        <v>106</v>
      </c>
      <c r="B73" s="4"/>
      <c r="C73" s="4"/>
      <c r="D73" s="4"/>
      <c r="E73" s="4"/>
      <c r="F73" s="4"/>
      <c r="G73" s="4"/>
      <c r="H73" s="4"/>
      <c r="I73" s="4"/>
    </row>
    <row r="74" spans="1:10" ht="27" thickBot="1">
      <c r="A74" s="845" t="s">
        <v>23</v>
      </c>
      <c r="B74" s="845" t="s">
        <v>46</v>
      </c>
      <c r="C74" s="87" t="s">
        <v>107</v>
      </c>
      <c r="D74" s="88" t="s">
        <v>107</v>
      </c>
      <c r="E74" s="87" t="s">
        <v>108</v>
      </c>
      <c r="F74" s="87" t="s">
        <v>109</v>
      </c>
      <c r="G74" s="87" t="s">
        <v>110</v>
      </c>
      <c r="H74" s="87" t="s">
        <v>111</v>
      </c>
    </row>
    <row r="75" spans="1:10" ht="13.8" thickBot="1">
      <c r="A75" s="89"/>
      <c r="B75" s="90"/>
      <c r="C75" s="867" t="s">
        <v>112</v>
      </c>
      <c r="D75" s="1184" t="s">
        <v>688</v>
      </c>
      <c r="E75" s="1185"/>
      <c r="F75" s="1185"/>
      <c r="G75" s="1185"/>
      <c r="H75" s="1185"/>
    </row>
    <row r="76" spans="1:10" ht="14.4" thickTop="1" thickBot="1">
      <c r="A76" s="1178" t="s">
        <v>32</v>
      </c>
      <c r="B76" s="853" t="s">
        <v>9</v>
      </c>
      <c r="C76" s="397">
        <v>2.4908999999999999</v>
      </c>
      <c r="D76" s="398">
        <v>1.3706413797342489</v>
      </c>
      <c r="E76" s="442">
        <v>1.5781413069404835</v>
      </c>
      <c r="F76" s="442">
        <v>2.2866038262731632</v>
      </c>
      <c r="G76" s="442">
        <v>1.8550370506469074</v>
      </c>
      <c r="H76" s="442">
        <v>0.68869554334637972</v>
      </c>
    </row>
    <row r="77" spans="1:10" ht="13.8" thickBot="1">
      <c r="A77" s="1179"/>
      <c r="B77" s="853" t="s">
        <v>10</v>
      </c>
      <c r="C77" s="397">
        <v>0.31830000000000003</v>
      </c>
      <c r="D77" s="398">
        <v>0.37808901610478285</v>
      </c>
      <c r="E77" s="442">
        <v>0.47486264760371061</v>
      </c>
      <c r="F77" s="442">
        <v>0.48606318037564838</v>
      </c>
      <c r="G77" s="442">
        <v>1.2955082571966634</v>
      </c>
      <c r="H77" s="442">
        <v>0.32889066629699554</v>
      </c>
    </row>
    <row r="78" spans="1:10" ht="13.8" thickBot="1">
      <c r="A78" s="1179"/>
      <c r="B78" s="853" t="s">
        <v>11</v>
      </c>
      <c r="C78" s="397">
        <v>0.44</v>
      </c>
      <c r="D78" s="398">
        <v>0.58563005022220804</v>
      </c>
      <c r="E78" s="442">
        <v>0.70797667194478198</v>
      </c>
      <c r="F78" s="442">
        <v>0.63951693034935619</v>
      </c>
      <c r="G78" s="442">
        <v>3.5474092696479502</v>
      </c>
      <c r="H78" s="442">
        <v>0.38223319699687058</v>
      </c>
    </row>
    <row r="79" spans="1:10" ht="13.8" thickBot="1">
      <c r="A79" s="1179"/>
      <c r="B79" s="853" t="s">
        <v>53</v>
      </c>
      <c r="C79" s="397" t="s">
        <v>54</v>
      </c>
      <c r="D79" s="398" t="s">
        <v>54</v>
      </c>
      <c r="E79" s="442" t="s">
        <v>54</v>
      </c>
      <c r="F79" s="442" t="s">
        <v>54</v>
      </c>
      <c r="G79" s="442" t="s">
        <v>54</v>
      </c>
      <c r="H79" s="442" t="s">
        <v>54</v>
      </c>
    </row>
    <row r="80" spans="1:10" ht="13.8" thickBot="1">
      <c r="A80" s="1179"/>
      <c r="B80" s="853" t="s">
        <v>13</v>
      </c>
      <c r="C80" s="397">
        <v>1.2484</v>
      </c>
      <c r="D80" s="398">
        <v>0.77515925562641619</v>
      </c>
      <c r="E80" s="442">
        <v>0.88042841081811596</v>
      </c>
      <c r="F80" s="442">
        <v>0.90604254475476775</v>
      </c>
      <c r="G80" s="442">
        <v>1.7495062392519587</v>
      </c>
      <c r="H80" s="442">
        <v>0.46811298031470472</v>
      </c>
    </row>
    <row r="81" spans="1:13" ht="13.8" thickBot="1">
      <c r="A81" s="1179" t="s">
        <v>33</v>
      </c>
      <c r="B81" s="853" t="s">
        <v>113</v>
      </c>
      <c r="C81" s="397">
        <v>4.4180000000000001</v>
      </c>
      <c r="D81" s="398">
        <v>1.1455100226939796</v>
      </c>
      <c r="E81" s="442">
        <v>1.4462869618055831</v>
      </c>
      <c r="F81" s="442">
        <v>1.1455100226939796</v>
      </c>
      <c r="G81" s="442" t="s">
        <v>114</v>
      </c>
      <c r="H81" s="442">
        <v>0.58736835734678916</v>
      </c>
    </row>
    <row r="82" spans="1:13" ht="13.8" thickBot="1">
      <c r="A82" s="1179"/>
      <c r="B82" s="853" t="s">
        <v>14</v>
      </c>
      <c r="C82" s="397">
        <v>0.7772</v>
      </c>
      <c r="D82" s="398">
        <v>0.94422339865010307</v>
      </c>
      <c r="E82" s="397">
        <v>1.1674427380465962</v>
      </c>
      <c r="F82" s="397">
        <v>1.5967253956630416</v>
      </c>
      <c r="G82" s="397">
        <v>1.1892048548109158</v>
      </c>
      <c r="H82" s="442">
        <v>0.70926395653501562</v>
      </c>
    </row>
    <row r="83" spans="1:13" ht="13.8" thickBot="1">
      <c r="A83" s="1179"/>
      <c r="B83" s="853" t="s">
        <v>59</v>
      </c>
      <c r="C83" s="397">
        <v>0.92100000000000004</v>
      </c>
      <c r="D83" s="398">
        <v>0.9043024501475202</v>
      </c>
      <c r="E83" s="397">
        <v>1.009289047007403</v>
      </c>
      <c r="F83" s="397">
        <v>0.9043024501475202</v>
      </c>
      <c r="G83" s="397" t="s">
        <v>114</v>
      </c>
      <c r="H83" s="442">
        <v>0.36445695033320219</v>
      </c>
    </row>
    <row r="84" spans="1:13" ht="13.8" thickBot="1">
      <c r="A84" s="1180"/>
      <c r="B84" s="853" t="s">
        <v>115</v>
      </c>
      <c r="C84" s="397">
        <v>1.4516331310628665</v>
      </c>
      <c r="D84" s="398">
        <v>1.7273816796687225</v>
      </c>
      <c r="E84" s="397">
        <v>2.0196784702112911</v>
      </c>
      <c r="F84" s="397">
        <v>2.1360542587816038</v>
      </c>
      <c r="G84" s="397">
        <v>4.3875558404815367</v>
      </c>
      <c r="H84" s="442">
        <v>0.51972538670055479</v>
      </c>
    </row>
    <row r="85" spans="1:13" ht="13.8" thickBot="1">
      <c r="A85" s="1181" t="s">
        <v>34</v>
      </c>
      <c r="B85" s="417" t="s">
        <v>17</v>
      </c>
      <c r="C85" s="397">
        <v>0.78779999999999994</v>
      </c>
      <c r="D85" s="398">
        <v>0.71023960305917266</v>
      </c>
      <c r="E85" s="397">
        <v>0.71023960305917277</v>
      </c>
      <c r="F85" s="397">
        <v>0.71023960305917266</v>
      </c>
      <c r="G85" s="397" t="s">
        <v>114</v>
      </c>
      <c r="H85" s="442">
        <v>0.32332938995982419</v>
      </c>
      <c r="J85" s="71"/>
    </row>
    <row r="86" spans="1:13" ht="13.8" thickBot="1">
      <c r="A86" s="1179"/>
      <c r="B86" s="417" t="s">
        <v>65</v>
      </c>
      <c r="C86" s="397" t="s">
        <v>54</v>
      </c>
      <c r="D86" s="398" t="s">
        <v>54</v>
      </c>
      <c r="E86" s="397" t="s">
        <v>54</v>
      </c>
      <c r="F86" s="397" t="s">
        <v>54</v>
      </c>
      <c r="G86" s="397" t="s">
        <v>54</v>
      </c>
      <c r="H86" s="442" t="s">
        <v>54</v>
      </c>
    </row>
    <row r="87" spans="1:13" ht="13.8" thickBot="1">
      <c r="A87" s="1179"/>
      <c r="B87" s="417" t="s">
        <v>67</v>
      </c>
      <c r="C87" s="397" t="s">
        <v>54</v>
      </c>
      <c r="D87" s="398" t="s">
        <v>54</v>
      </c>
      <c r="E87" s="397" t="s">
        <v>54</v>
      </c>
      <c r="F87" s="397" t="s">
        <v>54</v>
      </c>
      <c r="G87" s="397" t="s">
        <v>54</v>
      </c>
      <c r="H87" s="442" t="s">
        <v>54</v>
      </c>
    </row>
    <row r="88" spans="1:13" ht="13.8" thickBot="1">
      <c r="A88" s="1182" t="s">
        <v>35</v>
      </c>
      <c r="B88" s="417" t="s">
        <v>20</v>
      </c>
      <c r="C88" s="397">
        <v>2.4222999999999999</v>
      </c>
      <c r="D88" s="398">
        <v>2.0556175512978498</v>
      </c>
      <c r="E88" s="397">
        <v>2.3861386626136802</v>
      </c>
      <c r="F88" s="397">
        <v>2.8245685366767264</v>
      </c>
      <c r="G88" s="397">
        <v>0.93490412357523944</v>
      </c>
      <c r="H88" s="442">
        <v>1.9788437118693363</v>
      </c>
    </row>
    <row r="89" spans="1:13" ht="13.8" thickBot="1">
      <c r="A89" s="1182"/>
      <c r="B89" s="417" t="s">
        <v>19</v>
      </c>
      <c r="C89" s="397">
        <v>1.9515</v>
      </c>
      <c r="D89" s="398">
        <v>1.5396987275198168</v>
      </c>
      <c r="E89" s="397">
        <v>1.7877008479343459</v>
      </c>
      <c r="F89" s="397">
        <v>1.8325405692372521</v>
      </c>
      <c r="G89" s="397">
        <v>1.2935545449482939</v>
      </c>
      <c r="H89" s="442">
        <v>1.2863042352126355</v>
      </c>
    </row>
    <row r="90" spans="1:13" ht="13.8" thickBot="1">
      <c r="A90" s="1183"/>
      <c r="B90" s="418" t="s">
        <v>21</v>
      </c>
      <c r="C90" s="399">
        <v>6.2442000000000002</v>
      </c>
      <c r="D90" s="400">
        <v>3.0909362388246895</v>
      </c>
      <c r="E90" s="401">
        <v>3.0909362388246895</v>
      </c>
      <c r="F90" s="401">
        <v>1.7268853374490853</v>
      </c>
      <c r="G90" s="401">
        <v>433.33333333333331</v>
      </c>
      <c r="H90" s="456">
        <v>1.7268853374490853</v>
      </c>
    </row>
    <row r="91" spans="1:13">
      <c r="A91" s="598" t="s">
        <v>116</v>
      </c>
      <c r="B91" s="84"/>
      <c r="C91" s="402"/>
      <c r="D91" s="84"/>
      <c r="E91" s="84"/>
      <c r="F91" s="84"/>
      <c r="G91" s="84"/>
    </row>
    <row r="92" spans="1:13" ht="12.75" customHeight="1">
      <c r="A92" s="195" t="s">
        <v>690</v>
      </c>
      <c r="B92" s="403"/>
      <c r="C92" s="403"/>
      <c r="D92" s="403"/>
      <c r="E92" s="403"/>
      <c r="F92" s="403"/>
      <c r="G92" s="403"/>
      <c r="H92" s="403"/>
      <c r="I92" s="403"/>
    </row>
    <row r="93" spans="1:13">
      <c r="A93" s="195" t="s">
        <v>117</v>
      </c>
      <c r="B93" s="84"/>
      <c r="C93" s="84"/>
      <c r="D93" s="84"/>
      <c r="E93" s="84"/>
      <c r="F93" s="84"/>
      <c r="G93" s="84"/>
    </row>
    <row r="94" spans="1:13">
      <c r="A94" s="856"/>
      <c r="B94" s="84"/>
      <c r="C94" s="84"/>
      <c r="D94" s="84"/>
      <c r="E94" s="84"/>
      <c r="F94" s="84"/>
      <c r="G94" s="84"/>
    </row>
    <row r="95" spans="1:13">
      <c r="A95" s="856"/>
      <c r="B95" s="84"/>
      <c r="C95" s="84"/>
      <c r="D95" s="84"/>
      <c r="E95" s="84"/>
      <c r="F95" s="84"/>
      <c r="G95" s="84"/>
    </row>
    <row r="96" spans="1:13" s="67" customFormat="1">
      <c r="A96"/>
      <c r="B96" s="158"/>
      <c r="C96" s="158"/>
      <c r="D96" s="158"/>
      <c r="E96" s="69"/>
      <c r="F96" s="69"/>
      <c r="G96" s="69"/>
      <c r="H96" s="32"/>
      <c r="I96" s="32"/>
      <c r="J96" s="32"/>
      <c r="K96" s="765"/>
      <c r="L96" s="71"/>
      <c r="M96" s="71"/>
    </row>
    <row r="97" spans="1:13" s="67" customFormat="1">
      <c r="A97" s="4" t="s">
        <v>186</v>
      </c>
      <c r="B97" s="4"/>
      <c r="C97" s="4"/>
      <c r="D97" s="4"/>
      <c r="E97" s="4"/>
      <c r="F97" s="4"/>
      <c r="G97" s="4"/>
      <c r="H97" s="32"/>
      <c r="I97" s="32"/>
      <c r="J97" s="32"/>
      <c r="K97" s="765"/>
      <c r="L97" s="71"/>
      <c r="M97" s="71"/>
    </row>
    <row r="98" spans="1:13" ht="27" thickBot="1">
      <c r="A98" s="845" t="s">
        <v>23</v>
      </c>
      <c r="B98" s="845" t="s">
        <v>46</v>
      </c>
      <c r="C98" s="87" t="s">
        <v>107</v>
      </c>
      <c r="D98" s="88" t="s">
        <v>107</v>
      </c>
      <c r="E98" s="87" t="s">
        <v>108</v>
      </c>
      <c r="F98" s="87" t="s">
        <v>109</v>
      </c>
      <c r="G98" s="87" t="s">
        <v>110</v>
      </c>
      <c r="H98" s="87" t="s">
        <v>111</v>
      </c>
    </row>
    <row r="99" spans="1:13" ht="13.8" thickBot="1">
      <c r="A99" s="89"/>
      <c r="B99" s="90"/>
      <c r="C99" s="867" t="s">
        <v>112</v>
      </c>
      <c r="D99" s="1184" t="s">
        <v>688</v>
      </c>
      <c r="E99" s="1185"/>
      <c r="F99" s="1185"/>
      <c r="G99" s="1185"/>
      <c r="H99" s="1185"/>
    </row>
    <row r="100" spans="1:13" ht="14.4" thickTop="1" thickBot="1">
      <c r="A100" s="1178" t="s">
        <v>32</v>
      </c>
      <c r="B100" s="853" t="s">
        <v>9</v>
      </c>
      <c r="C100" s="397">
        <v>2.4908768497389544</v>
      </c>
      <c r="D100" s="398">
        <v>1.3706413797342489</v>
      </c>
      <c r="E100" s="442">
        <v>1.5781413069404835</v>
      </c>
      <c r="F100" s="442">
        <v>2.2866038262731632</v>
      </c>
      <c r="G100" s="442">
        <v>1.8550370506469074</v>
      </c>
      <c r="H100" s="442">
        <v>0.68869554334637972</v>
      </c>
    </row>
    <row r="101" spans="1:13" ht="13.8" thickBot="1">
      <c r="A101" s="1179"/>
      <c r="B101" s="853" t="s">
        <v>10</v>
      </c>
      <c r="C101" s="397">
        <v>0.31826230194160909</v>
      </c>
      <c r="D101" s="398">
        <v>0.37808901610478285</v>
      </c>
      <c r="E101" s="442">
        <v>0.47486264760371061</v>
      </c>
      <c r="F101" s="442">
        <v>0.48606318037564838</v>
      </c>
      <c r="G101" s="442">
        <v>1.2955082571966634</v>
      </c>
      <c r="H101" s="442">
        <v>0.32889066629699554</v>
      </c>
    </row>
    <row r="102" spans="1:13" ht="13.8" thickBot="1">
      <c r="A102" s="1179"/>
      <c r="B102" s="853" t="s">
        <v>11</v>
      </c>
      <c r="C102" s="397">
        <v>0.44</v>
      </c>
      <c r="D102" s="398">
        <v>0.58563005022220804</v>
      </c>
      <c r="E102" s="442">
        <v>0.70797667194478198</v>
      </c>
      <c r="F102" s="442">
        <v>0.63951693034935619</v>
      </c>
      <c r="G102" s="442">
        <v>3.5474092696479502</v>
      </c>
      <c r="H102" s="442">
        <v>0.38223319699687058</v>
      </c>
    </row>
    <row r="103" spans="1:13" ht="13.8" thickBot="1">
      <c r="A103" s="1179"/>
      <c r="B103" s="853" t="s">
        <v>53</v>
      </c>
      <c r="C103" s="397" t="s">
        <v>54</v>
      </c>
      <c r="D103" s="398" t="s">
        <v>54</v>
      </c>
      <c r="E103" s="442" t="s">
        <v>54</v>
      </c>
      <c r="F103" s="442" t="s">
        <v>54</v>
      </c>
      <c r="G103" s="442" t="s">
        <v>54</v>
      </c>
      <c r="H103" s="442" t="s">
        <v>54</v>
      </c>
    </row>
    <row r="104" spans="1:13" ht="13.8" thickBot="1">
      <c r="A104" s="1179"/>
      <c r="B104" s="853" t="s">
        <v>13</v>
      </c>
      <c r="C104" s="397">
        <v>1.248356439869263</v>
      </c>
      <c r="D104" s="398">
        <v>0.77515925562641619</v>
      </c>
      <c r="E104" s="442">
        <v>0.88042841081811596</v>
      </c>
      <c r="F104" s="442">
        <v>0.90604254475476775</v>
      </c>
      <c r="G104" s="442">
        <v>1.7495062392519587</v>
      </c>
      <c r="H104" s="442">
        <v>0.46811298031470472</v>
      </c>
    </row>
    <row r="105" spans="1:13" ht="13.8" thickBot="1">
      <c r="A105" s="1179" t="s">
        <v>33</v>
      </c>
      <c r="B105" s="853" t="s">
        <v>113</v>
      </c>
      <c r="C105" s="397">
        <v>4.4179999414267614</v>
      </c>
      <c r="D105" s="398">
        <v>1.1455100226939796</v>
      </c>
      <c r="E105" s="442">
        <v>1.4462869618055831</v>
      </c>
      <c r="F105" s="442">
        <v>1.1455100226939796</v>
      </c>
      <c r="G105" s="442" t="s">
        <v>114</v>
      </c>
      <c r="H105" s="442">
        <v>0.58736835734678916</v>
      </c>
    </row>
    <row r="106" spans="1:13" ht="13.8" thickBot="1">
      <c r="A106" s="1179"/>
      <c r="B106" s="853" t="s">
        <v>14</v>
      </c>
      <c r="C106" s="397">
        <v>0.77720533607511089</v>
      </c>
      <c r="D106" s="398">
        <v>0.94422339865010307</v>
      </c>
      <c r="E106" s="397">
        <v>1.1674427380465962</v>
      </c>
      <c r="F106" s="397">
        <v>1.5967253956630416</v>
      </c>
      <c r="G106" s="397">
        <v>1.1892048548109158</v>
      </c>
      <c r="H106" s="442">
        <v>0.70926395653501562</v>
      </c>
    </row>
    <row r="107" spans="1:13" ht="13.8" thickBot="1">
      <c r="A107" s="1179"/>
      <c r="B107" s="853" t="s">
        <v>59</v>
      </c>
      <c r="C107" s="397">
        <v>0.92095148239591906</v>
      </c>
      <c r="D107" s="398">
        <v>0.9043024501475202</v>
      </c>
      <c r="E107" s="397">
        <v>1.009289047007403</v>
      </c>
      <c r="F107" s="397">
        <v>0.9043024501475202</v>
      </c>
      <c r="G107" s="397" t="s">
        <v>114</v>
      </c>
      <c r="H107" s="442">
        <v>0.36445695033320219</v>
      </c>
    </row>
    <row r="108" spans="1:13" ht="13.8" thickBot="1">
      <c r="A108" s="1180"/>
      <c r="B108" s="853" t="s">
        <v>115</v>
      </c>
      <c r="C108" s="397">
        <v>1.4516331310628665</v>
      </c>
      <c r="D108" s="398">
        <v>1.7273816796687225</v>
      </c>
      <c r="E108" s="397">
        <v>2.0196784702112911</v>
      </c>
      <c r="F108" s="397">
        <v>2.1360542587816038</v>
      </c>
      <c r="G108" s="397">
        <v>4.3875558404815367</v>
      </c>
      <c r="H108" s="442">
        <v>0.51972538670055479</v>
      </c>
      <c r="J108" s="71"/>
    </row>
    <row r="109" spans="1:13" ht="13.8" thickBot="1">
      <c r="A109" s="1181" t="s">
        <v>34</v>
      </c>
      <c r="B109" s="853" t="s">
        <v>17</v>
      </c>
      <c r="C109" s="397">
        <v>0.78780009813978424</v>
      </c>
      <c r="D109" s="398">
        <v>0.71023960305917266</v>
      </c>
      <c r="E109" s="397">
        <v>0.71023960305917277</v>
      </c>
      <c r="F109" s="397">
        <v>0.71023960305917266</v>
      </c>
      <c r="G109" s="397" t="s">
        <v>114</v>
      </c>
      <c r="H109" s="442">
        <v>0.32332938995982419</v>
      </c>
    </row>
    <row r="110" spans="1:13" ht="13.8" thickBot="1">
      <c r="A110" s="1179"/>
      <c r="B110" s="853" t="s">
        <v>65</v>
      </c>
      <c r="C110" s="397" t="s">
        <v>54</v>
      </c>
      <c r="D110" s="398" t="s">
        <v>54</v>
      </c>
      <c r="E110" s="397" t="s">
        <v>54</v>
      </c>
      <c r="F110" s="397" t="s">
        <v>54</v>
      </c>
      <c r="G110" s="397" t="s">
        <v>54</v>
      </c>
      <c r="H110" s="442" t="s">
        <v>54</v>
      </c>
    </row>
    <row r="111" spans="1:13" ht="13.8" thickBot="1">
      <c r="A111" s="1179"/>
      <c r="B111" s="417" t="s">
        <v>67</v>
      </c>
      <c r="C111" s="397" t="s">
        <v>54</v>
      </c>
      <c r="D111" s="398" t="s">
        <v>54</v>
      </c>
      <c r="E111" s="397" t="s">
        <v>54</v>
      </c>
      <c r="F111" s="397" t="s">
        <v>54</v>
      </c>
      <c r="G111" s="397" t="s">
        <v>54</v>
      </c>
      <c r="H111" s="442" t="s">
        <v>54</v>
      </c>
    </row>
    <row r="112" spans="1:13" ht="13.8" thickBot="1">
      <c r="A112" s="1182" t="s">
        <v>35</v>
      </c>
      <c r="B112" s="417" t="s">
        <v>20</v>
      </c>
      <c r="C112" s="397">
        <v>2.4223493631607629</v>
      </c>
      <c r="D112" s="398">
        <v>2.0556175512978498</v>
      </c>
      <c r="E112" s="397">
        <v>2.3861386626136802</v>
      </c>
      <c r="F112" s="397">
        <v>2.8245685366767264</v>
      </c>
      <c r="G112" s="397">
        <v>0.93490412357523944</v>
      </c>
      <c r="H112" s="442">
        <v>1.9788437118693363</v>
      </c>
    </row>
    <row r="113" spans="1:13" ht="13.8" thickBot="1">
      <c r="A113" s="1182"/>
      <c r="B113" s="417" t="s">
        <v>19</v>
      </c>
      <c r="C113" s="397">
        <v>1.9514621622216886</v>
      </c>
      <c r="D113" s="398">
        <v>1.5396987275198168</v>
      </c>
      <c r="E113" s="397">
        <v>1.7877008479343459</v>
      </c>
      <c r="F113" s="397">
        <v>1.8325405692372521</v>
      </c>
      <c r="G113" s="397">
        <v>1.2935545449482939</v>
      </c>
      <c r="H113" s="442">
        <v>1.2863042352126355</v>
      </c>
    </row>
    <row r="114" spans="1:13" ht="13.8" thickBot="1">
      <c r="A114" s="1183"/>
      <c r="B114" s="418" t="s">
        <v>21</v>
      </c>
      <c r="C114" s="399">
        <v>6.2442029495875335</v>
      </c>
      <c r="D114" s="400">
        <v>3.0909362388246895</v>
      </c>
      <c r="E114" s="401">
        <v>3.0909362388246895</v>
      </c>
      <c r="F114" s="401">
        <v>1.7268853374490853</v>
      </c>
      <c r="G114" s="401">
        <v>433.33333333333331</v>
      </c>
      <c r="H114" s="456">
        <v>1.7268853374490853</v>
      </c>
    </row>
    <row r="115" spans="1:13">
      <c r="A115" s="195" t="s">
        <v>116</v>
      </c>
      <c r="B115" s="57"/>
      <c r="C115" s="404"/>
    </row>
    <row r="116" spans="1:13" ht="12.75" customHeight="1">
      <c r="A116" s="195" t="s">
        <v>690</v>
      </c>
      <c r="B116" s="403"/>
      <c r="C116" s="403"/>
      <c r="D116" s="403"/>
      <c r="E116" s="403"/>
      <c r="F116" s="403"/>
      <c r="G116" s="403"/>
      <c r="H116" s="403"/>
      <c r="I116" s="403"/>
    </row>
    <row r="117" spans="1:13">
      <c r="A117" s="195" t="s">
        <v>129</v>
      </c>
      <c r="B117" s="57"/>
      <c r="C117" s="57"/>
    </row>
    <row r="118" spans="1:13" s="67" customFormat="1">
      <c r="A118" s="856"/>
      <c r="B118" s="57"/>
      <c r="C118" s="57"/>
      <c r="D118" s="32"/>
      <c r="E118" s="32"/>
      <c r="F118" s="32"/>
      <c r="G118" s="32"/>
      <c r="H118" s="32"/>
      <c r="I118" s="32"/>
      <c r="J118" s="32"/>
      <c r="K118" s="765"/>
      <c r="L118" s="71"/>
      <c r="M118" s="71"/>
    </row>
    <row r="119" spans="1:13" s="67" customFormat="1">
      <c r="A119"/>
      <c r="B119" s="635"/>
      <c r="C119" s="32"/>
      <c r="D119" s="32"/>
      <c r="E119" s="32"/>
      <c r="F119" s="32"/>
      <c r="G119" s="32"/>
      <c r="H119" s="32"/>
      <c r="I119" s="32"/>
      <c r="J119" s="32"/>
      <c r="K119" s="765"/>
      <c r="L119" s="71"/>
      <c r="M119" s="71"/>
    </row>
    <row r="120" spans="1:13" s="32" customFormat="1">
      <c r="A120" s="33"/>
      <c r="B120" s="635"/>
      <c r="K120" s="760"/>
    </row>
    <row r="121" spans="1:13" s="32" customFormat="1">
      <c r="A121" s="4" t="s">
        <v>118</v>
      </c>
      <c r="B121" s="4"/>
      <c r="C121" s="4"/>
      <c r="D121" s="4"/>
      <c r="E121" s="4"/>
      <c r="F121" s="4"/>
      <c r="K121" s="760"/>
    </row>
    <row r="122" spans="1:13" ht="27" thickBot="1">
      <c r="A122" s="867"/>
      <c r="B122" s="867" t="s">
        <v>107</v>
      </c>
      <c r="C122" s="867" t="s">
        <v>108</v>
      </c>
      <c r="D122" s="867" t="s">
        <v>109</v>
      </c>
      <c r="E122" s="867" t="s">
        <v>110</v>
      </c>
      <c r="F122" s="867" t="s">
        <v>111</v>
      </c>
    </row>
    <row r="123" spans="1:13" ht="14.4" thickTop="1" thickBot="1">
      <c r="A123" s="91" t="s">
        <v>119</v>
      </c>
      <c r="B123" s="442">
        <v>1.2454028209976844</v>
      </c>
      <c r="C123" s="442">
        <v>1.4439064534130412</v>
      </c>
      <c r="D123" s="442">
        <v>1.6925148562676189</v>
      </c>
      <c r="E123" s="442">
        <v>2.0544175163859051</v>
      </c>
      <c r="F123" s="442">
        <v>0.6784459802475149</v>
      </c>
    </row>
    <row r="124" spans="1:13" s="32" customFormat="1" ht="13.8" thickBot="1">
      <c r="A124" s="91" t="s">
        <v>120</v>
      </c>
      <c r="B124" s="442">
        <v>1.2147253297086171</v>
      </c>
      <c r="C124" s="442">
        <v>1.4242832593011339</v>
      </c>
      <c r="D124" s="442">
        <v>1.8111971783915459</v>
      </c>
      <c r="E124" s="442">
        <v>2.0260676780270805</v>
      </c>
      <c r="F124" s="442">
        <v>0.61788268504879063</v>
      </c>
      <c r="K124" s="760"/>
    </row>
    <row r="125" spans="1:13" s="32" customFormat="1" ht="13.8" thickBot="1">
      <c r="A125" s="405" t="s">
        <v>121</v>
      </c>
      <c r="B125" s="442">
        <v>1.2117409718873413</v>
      </c>
      <c r="C125" s="442">
        <v>1.4595649584737556</v>
      </c>
      <c r="D125" s="442">
        <v>1.7073250996931137</v>
      </c>
      <c r="E125" s="442">
        <v>2.3962160928368097</v>
      </c>
      <c r="F125" s="442">
        <v>0.57600620565654015</v>
      </c>
      <c r="K125" s="760"/>
    </row>
    <row r="126" spans="1:13" s="32" customFormat="1" ht="13.8" thickBot="1">
      <c r="A126" s="405" t="s">
        <v>122</v>
      </c>
      <c r="B126" s="442">
        <v>1.2164130600194905</v>
      </c>
      <c r="C126" s="442">
        <v>1.4047744109597669</v>
      </c>
      <c r="D126" s="442">
        <v>1.881112568176301</v>
      </c>
      <c r="E126" s="442">
        <v>1.8450184270599581</v>
      </c>
      <c r="F126" s="442">
        <v>0.64660071065627422</v>
      </c>
      <c r="K126" s="760"/>
    </row>
    <row r="127" spans="1:13" s="32" customFormat="1" ht="13.8" thickBot="1">
      <c r="A127" s="92" t="s">
        <v>35</v>
      </c>
      <c r="B127" s="406">
        <v>1.7022775368911405</v>
      </c>
      <c r="C127" s="406">
        <v>1.9258076067583123</v>
      </c>
      <c r="D127" s="406">
        <v>1.8190869955898021</v>
      </c>
      <c r="E127" s="406">
        <v>1.5020277069723706</v>
      </c>
      <c r="F127" s="406">
        <v>1.3554682842462582</v>
      </c>
      <c r="K127" s="760"/>
    </row>
    <row r="128" spans="1:13" s="32" customFormat="1">
      <c r="A128" s="195" t="s">
        <v>123</v>
      </c>
      <c r="B128" s="635"/>
      <c r="K128" s="760"/>
    </row>
    <row r="129" spans="1:11" s="32" customFormat="1">
      <c r="A129" s="856"/>
      <c r="B129" s="635"/>
      <c r="K129" s="760"/>
    </row>
    <row r="130" spans="1:11">
      <c r="A130" s="856"/>
      <c r="B130" s="635"/>
    </row>
    <row r="131" spans="1:11">
      <c r="A131" s="856"/>
      <c r="B131" s="635"/>
    </row>
    <row r="132" spans="1:11" s="32" customFormat="1">
      <c r="A132" s="856"/>
      <c r="B132" s="635"/>
      <c r="K132" s="760"/>
    </row>
    <row r="134" spans="1:11">
      <c r="A134" s="4" t="s">
        <v>130</v>
      </c>
      <c r="B134" s="4"/>
      <c r="C134" s="4"/>
      <c r="D134" s="4"/>
      <c r="E134" s="4"/>
      <c r="F134" s="4"/>
    </row>
    <row r="135" spans="1:11" s="32" customFormat="1" ht="27" thickBot="1">
      <c r="A135" s="867"/>
      <c r="B135" s="867" t="s">
        <v>107</v>
      </c>
      <c r="C135" s="867" t="s">
        <v>108</v>
      </c>
      <c r="D135" s="867" t="s">
        <v>109</v>
      </c>
      <c r="E135" s="867" t="s">
        <v>110</v>
      </c>
      <c r="F135" s="867" t="s">
        <v>111</v>
      </c>
      <c r="K135" s="760"/>
    </row>
    <row r="136" spans="1:11" s="32" customFormat="1" ht="14.4" thickTop="1" thickBot="1">
      <c r="A136" s="91" t="s">
        <v>119</v>
      </c>
      <c r="B136" s="442">
        <v>1.2454028209976844</v>
      </c>
      <c r="C136" s="442">
        <v>1.4439064534130412</v>
      </c>
      <c r="D136" s="442">
        <v>1.6925148562676189</v>
      </c>
      <c r="E136" s="442">
        <v>2.0544175163859051</v>
      </c>
      <c r="F136" s="442">
        <v>0.6784459802475149</v>
      </c>
      <c r="K136" s="760"/>
    </row>
    <row r="137" spans="1:11" s="32" customFormat="1" ht="13.8" thickBot="1">
      <c r="A137" s="91" t="s">
        <v>120</v>
      </c>
      <c r="B137" s="442">
        <v>1.2147253297086171</v>
      </c>
      <c r="C137" s="442">
        <v>1.4242832593011339</v>
      </c>
      <c r="D137" s="442">
        <v>1.8111971783915459</v>
      </c>
      <c r="E137" s="442">
        <v>2.0260676780270805</v>
      </c>
      <c r="F137" s="442">
        <v>0.61788268504879063</v>
      </c>
      <c r="K137" s="760"/>
    </row>
    <row r="138" spans="1:11" s="32" customFormat="1" ht="13.8" thickBot="1">
      <c r="A138" s="405" t="s">
        <v>121</v>
      </c>
      <c r="B138" s="442">
        <v>1.2117409718873413</v>
      </c>
      <c r="C138" s="442">
        <v>1.4595649584737556</v>
      </c>
      <c r="D138" s="442">
        <v>1.7073250996931137</v>
      </c>
      <c r="E138" s="442">
        <v>2.3962160928368097</v>
      </c>
      <c r="F138" s="442">
        <v>0.57600620565654015</v>
      </c>
      <c r="K138" s="760"/>
    </row>
    <row r="139" spans="1:11" s="32" customFormat="1" ht="13.8" thickBot="1">
      <c r="A139" s="405" t="s">
        <v>122</v>
      </c>
      <c r="B139" s="442">
        <v>1.2164130600194905</v>
      </c>
      <c r="C139" s="442">
        <v>1.4047744109597669</v>
      </c>
      <c r="D139" s="442">
        <v>1.881112568176301</v>
      </c>
      <c r="E139" s="442">
        <v>1.8450184270599581</v>
      </c>
      <c r="F139" s="442">
        <v>0.64660071065627422</v>
      </c>
      <c r="K139" s="760"/>
    </row>
    <row r="140" spans="1:11" s="32" customFormat="1" ht="13.8" thickBot="1">
      <c r="A140" s="92" t="s">
        <v>35</v>
      </c>
      <c r="B140" s="406">
        <v>1.7022775368911405</v>
      </c>
      <c r="C140" s="406">
        <v>1.9258076067583123</v>
      </c>
      <c r="D140" s="406">
        <v>1.8190869955898021</v>
      </c>
      <c r="E140" s="406">
        <v>1.5020277069723706</v>
      </c>
      <c r="F140" s="406">
        <v>1.3554682842462582</v>
      </c>
      <c r="K140" s="760"/>
    </row>
    <row r="141" spans="1:11">
      <c r="A141" s="195" t="s">
        <v>123</v>
      </c>
      <c r="B141" s="635"/>
    </row>
    <row r="142" spans="1:11" s="32" customFormat="1">
      <c r="A142" s="195" t="s">
        <v>131</v>
      </c>
      <c r="B142" s="635"/>
      <c r="K142" s="760"/>
    </row>
    <row r="143" spans="1:11">
      <c r="A143" s="195" t="s">
        <v>132</v>
      </c>
      <c r="B143" s="635"/>
    </row>
    <row r="144" spans="1:11">
      <c r="A144" s="856"/>
      <c r="B144" s="635"/>
    </row>
    <row r="146" spans="1:10" ht="27" thickBot="1">
      <c r="A146" s="446" t="s">
        <v>23</v>
      </c>
      <c r="B146" s="446" t="s">
        <v>46</v>
      </c>
      <c r="C146" s="447" t="s">
        <v>134</v>
      </c>
      <c r="D146" s="447" t="s">
        <v>135</v>
      </c>
      <c r="E146" s="447" t="s">
        <v>136</v>
      </c>
      <c r="F146" s="447" t="s">
        <v>137</v>
      </c>
      <c r="G146" s="447" t="s">
        <v>138</v>
      </c>
      <c r="H146" s="447" t="s">
        <v>139</v>
      </c>
      <c r="I146" s="447" t="s">
        <v>140</v>
      </c>
      <c r="J146" s="447" t="s">
        <v>141</v>
      </c>
    </row>
    <row r="147" spans="1:10" ht="14.4" thickTop="1" thickBot="1">
      <c r="A147" s="1177" t="s">
        <v>32</v>
      </c>
      <c r="B147" s="448" t="s">
        <v>142</v>
      </c>
      <c r="C147" s="449">
        <v>66453</v>
      </c>
      <c r="D147" s="449">
        <v>851105.12</v>
      </c>
      <c r="E147" s="449" t="s">
        <v>143</v>
      </c>
      <c r="F147" s="449">
        <v>917558.12</v>
      </c>
      <c r="G147" s="449">
        <v>308378.73387913278</v>
      </c>
      <c r="H147" s="449">
        <v>137612.48410756807</v>
      </c>
      <c r="I147" s="449">
        <v>445991.21798670082</v>
      </c>
      <c r="J147" s="449">
        <v>-471566.90201329917</v>
      </c>
    </row>
    <row r="148" spans="1:10" ht="13.8" thickBot="1">
      <c r="A148" s="1171"/>
      <c r="B148" s="448" t="s">
        <v>144</v>
      </c>
      <c r="C148" s="449">
        <v>4213997.0282000005</v>
      </c>
      <c r="D148" s="449">
        <v>1363622.26</v>
      </c>
      <c r="E148" s="449" t="s">
        <v>143</v>
      </c>
      <c r="F148" s="449">
        <v>5577619.2882000003</v>
      </c>
      <c r="G148" s="449">
        <v>8503301.5509647727</v>
      </c>
      <c r="H148" s="449">
        <v>4250504.05492834</v>
      </c>
      <c r="I148" s="449">
        <v>12753805.605893113</v>
      </c>
      <c r="J148" s="449">
        <v>7176186.3176931124</v>
      </c>
    </row>
    <row r="149" spans="1:10" ht="13.8" thickBot="1">
      <c r="A149" s="1171"/>
      <c r="B149" s="448" t="s">
        <v>11</v>
      </c>
      <c r="C149" s="449">
        <v>34905.89</v>
      </c>
      <c r="D149" s="449">
        <v>346339.61</v>
      </c>
      <c r="E149" s="449" t="s">
        <v>143</v>
      </c>
      <c r="F149" s="449">
        <v>381245.5</v>
      </c>
      <c r="G149" s="449">
        <v>175461.82226356087</v>
      </c>
      <c r="H149" s="449">
        <v>68351.129605944574</v>
      </c>
      <c r="I149" s="449">
        <v>243812.95186950546</v>
      </c>
      <c r="J149" s="449">
        <v>-137432.54813049454</v>
      </c>
    </row>
    <row r="150" spans="1:10" ht="13.8" thickBot="1">
      <c r="A150" s="1171"/>
      <c r="B150" s="448" t="s">
        <v>53</v>
      </c>
      <c r="C150" s="450">
        <v>0</v>
      </c>
      <c r="D150" s="450">
        <v>321915.46000000002</v>
      </c>
      <c r="E150" s="449" t="s">
        <v>143</v>
      </c>
      <c r="F150" s="449">
        <v>321915.46000000002</v>
      </c>
      <c r="G150" s="449">
        <v>0</v>
      </c>
      <c r="H150" s="449">
        <v>0</v>
      </c>
      <c r="I150" s="449">
        <v>0</v>
      </c>
      <c r="J150" s="449">
        <v>-321915.46000000002</v>
      </c>
    </row>
    <row r="151" spans="1:10" ht="13.8" thickBot="1">
      <c r="A151" s="1171"/>
      <c r="B151" s="448" t="s">
        <v>13</v>
      </c>
      <c r="C151" s="449">
        <v>204285</v>
      </c>
      <c r="D151" s="449">
        <v>316994.71000000002</v>
      </c>
      <c r="E151" s="449" t="s">
        <v>143</v>
      </c>
      <c r="F151" s="449">
        <v>521279.71</v>
      </c>
      <c r="G151" s="449">
        <v>317100.2471610193</v>
      </c>
      <c r="H151" s="449">
        <v>155201.34781640806</v>
      </c>
      <c r="I151" s="449">
        <v>472301.59497742739</v>
      </c>
      <c r="J151" s="449">
        <v>-48978.115022572631</v>
      </c>
    </row>
    <row r="152" spans="1:10" ht="13.8" thickBot="1">
      <c r="A152" s="1171" t="s">
        <v>33</v>
      </c>
      <c r="B152" s="448" t="s">
        <v>14</v>
      </c>
      <c r="C152" s="449">
        <v>905566.09000000008</v>
      </c>
      <c r="D152" s="449">
        <v>1391981.43</v>
      </c>
      <c r="E152" s="449" t="s">
        <v>143</v>
      </c>
      <c r="F152" s="449">
        <v>2297547.52</v>
      </c>
      <c r="G152" s="449">
        <v>1410210.9091179646</v>
      </c>
      <c r="H152" s="449">
        <v>2258341.5638086754</v>
      </c>
      <c r="I152" s="449">
        <v>3668552.47292664</v>
      </c>
      <c r="J152" s="449">
        <v>1371004.9529266399</v>
      </c>
    </row>
    <row r="153" spans="1:10" ht="13.8" thickBot="1">
      <c r="A153" s="1171"/>
      <c r="B153" s="448" t="s">
        <v>113</v>
      </c>
      <c r="C153" s="449">
        <v>0</v>
      </c>
      <c r="D153" s="449">
        <v>295269.71999999997</v>
      </c>
      <c r="E153" s="449" t="s">
        <v>143</v>
      </c>
      <c r="F153" s="449">
        <v>295269.71999999997</v>
      </c>
      <c r="G153" s="449">
        <v>150283.76101626843</v>
      </c>
      <c r="H153" s="449">
        <v>187950.66264177652</v>
      </c>
      <c r="I153" s="449">
        <v>338234.42365804495</v>
      </c>
      <c r="J153" s="449">
        <v>42964.703658044979</v>
      </c>
    </row>
    <row r="154" spans="1:10" ht="13.8" thickBot="1">
      <c r="A154" s="1171"/>
      <c r="B154" s="448" t="s">
        <v>15</v>
      </c>
      <c r="C154" s="449">
        <v>0</v>
      </c>
      <c r="D154" s="449">
        <v>489686.44</v>
      </c>
      <c r="E154" s="449" t="s">
        <v>143</v>
      </c>
      <c r="F154" s="449">
        <v>489686.44</v>
      </c>
      <c r="G154" s="449">
        <v>313355.7111870494</v>
      </c>
      <c r="H154" s="449">
        <v>129468.93630896724</v>
      </c>
      <c r="I154" s="449">
        <v>442824.64749601664</v>
      </c>
      <c r="J154" s="449">
        <v>-46861.792503983364</v>
      </c>
    </row>
    <row r="155" spans="1:10" ht="13.8" thickBot="1">
      <c r="A155" s="1172"/>
      <c r="B155" s="448" t="s">
        <v>115</v>
      </c>
      <c r="C155" s="450">
        <v>840988.25999999989</v>
      </c>
      <c r="D155" s="450">
        <v>1055837.1399999999</v>
      </c>
      <c r="E155" s="449" t="s">
        <v>143</v>
      </c>
      <c r="F155" s="449">
        <v>1896825.4</v>
      </c>
      <c r="G155" s="449">
        <v>2888518.7017197795</v>
      </c>
      <c r="H155" s="449">
        <v>1163203.2721153391</v>
      </c>
      <c r="I155" s="449">
        <v>4051721.9738351186</v>
      </c>
      <c r="J155" s="449">
        <v>2154896.5738351187</v>
      </c>
    </row>
    <row r="156" spans="1:10" ht="13.8" thickBot="1">
      <c r="A156" s="1173" t="s">
        <v>34</v>
      </c>
      <c r="B156" s="850" t="s">
        <v>174</v>
      </c>
      <c r="C156" s="449" t="s">
        <v>54</v>
      </c>
      <c r="D156" s="449" t="s">
        <v>54</v>
      </c>
      <c r="E156" s="449" t="s">
        <v>143</v>
      </c>
      <c r="F156" s="449" t="s">
        <v>54</v>
      </c>
      <c r="G156" s="449" t="s">
        <v>54</v>
      </c>
      <c r="H156" s="449" t="s">
        <v>54</v>
      </c>
      <c r="I156" s="449" t="s">
        <v>54</v>
      </c>
      <c r="J156" s="449" t="s">
        <v>54</v>
      </c>
    </row>
    <row r="157" spans="1:10" ht="13.8" thickBot="1">
      <c r="A157" s="1171"/>
      <c r="B157" s="850" t="s">
        <v>17</v>
      </c>
      <c r="C157" s="449">
        <v>0</v>
      </c>
      <c r="D157" s="449">
        <v>1076611.1299999999</v>
      </c>
      <c r="E157" s="449" t="s">
        <v>143</v>
      </c>
      <c r="F157" s="449">
        <v>1076611.1299999999</v>
      </c>
      <c r="G157" s="449">
        <v>481449.32009382488</v>
      </c>
      <c r="H157" s="449">
        <v>283202.54152646242</v>
      </c>
      <c r="I157" s="449">
        <v>764651.86162028729</v>
      </c>
      <c r="J157" s="449">
        <v>-311959.26837971259</v>
      </c>
    </row>
    <row r="158" spans="1:10" ht="13.8" thickBot="1">
      <c r="A158" s="1171"/>
      <c r="B158" s="850" t="s">
        <v>145</v>
      </c>
      <c r="C158" s="449">
        <v>0</v>
      </c>
      <c r="D158" s="449">
        <v>173400.71000000002</v>
      </c>
      <c r="E158" s="449" t="s">
        <v>143</v>
      </c>
      <c r="F158" s="449">
        <v>173400.71000000002</v>
      </c>
      <c r="G158" s="449">
        <v>0</v>
      </c>
      <c r="H158" s="449">
        <v>0</v>
      </c>
      <c r="I158" s="449">
        <v>0</v>
      </c>
      <c r="J158" s="449">
        <v>-173400.71000000002</v>
      </c>
    </row>
    <row r="159" spans="1:10" ht="13.8" thickBot="1">
      <c r="A159" s="1171"/>
      <c r="B159" s="850" t="s">
        <v>146</v>
      </c>
      <c r="C159" s="449">
        <v>0</v>
      </c>
      <c r="D159" s="449">
        <v>26136.100000000002</v>
      </c>
      <c r="E159" s="449" t="s">
        <v>143</v>
      </c>
      <c r="F159" s="449">
        <v>26136.100000000002</v>
      </c>
      <c r="G159" s="449">
        <v>0</v>
      </c>
      <c r="H159" s="449">
        <v>0</v>
      </c>
      <c r="I159" s="449">
        <v>0</v>
      </c>
      <c r="J159" s="449">
        <v>-26136.100000000002</v>
      </c>
    </row>
    <row r="160" spans="1:10" ht="13.8" thickBot="1">
      <c r="A160" s="1175" t="s">
        <v>35</v>
      </c>
      <c r="B160" s="850" t="s">
        <v>20</v>
      </c>
      <c r="C160" s="449">
        <v>10299.684580303105</v>
      </c>
      <c r="D160" s="449">
        <v>16433.91</v>
      </c>
      <c r="E160" s="449" t="s">
        <v>143</v>
      </c>
      <c r="F160" s="449">
        <v>26733.594580303106</v>
      </c>
      <c r="G160" s="449">
        <v>8039.9988392699679</v>
      </c>
      <c r="H160" s="449">
        <v>67470.871284525638</v>
      </c>
      <c r="I160" s="449">
        <v>75510.870123795612</v>
      </c>
      <c r="J160" s="449">
        <v>48777.275543492506</v>
      </c>
    </row>
    <row r="161" spans="1:10" ht="13.8" thickBot="1">
      <c r="A161" s="1175"/>
      <c r="B161" s="850" t="s">
        <v>19</v>
      </c>
      <c r="C161" s="449">
        <v>913643.38086382474</v>
      </c>
      <c r="D161" s="449">
        <v>2064925.24</v>
      </c>
      <c r="E161" s="449" t="s">
        <v>143</v>
      </c>
      <c r="F161" s="449">
        <v>2978568.6208638246</v>
      </c>
      <c r="G161" s="449">
        <v>662518.30508592702</v>
      </c>
      <c r="H161" s="449">
        <v>4795829.5309040826</v>
      </c>
      <c r="I161" s="449">
        <v>5458347.8359900098</v>
      </c>
      <c r="J161" s="449">
        <v>2479779.2151261852</v>
      </c>
    </row>
    <row r="162" spans="1:10" ht="13.8" thickBot="1">
      <c r="A162" s="1176"/>
      <c r="B162" s="850" t="s">
        <v>21</v>
      </c>
      <c r="C162" s="449">
        <v>321197.5</v>
      </c>
      <c r="D162" s="449">
        <v>404955.69</v>
      </c>
      <c r="E162" s="449" t="s">
        <v>143</v>
      </c>
      <c r="F162" s="449">
        <v>726153.19</v>
      </c>
      <c r="G162" s="449">
        <v>0</v>
      </c>
      <c r="H162" s="449">
        <v>1253983.2965528797</v>
      </c>
      <c r="I162" s="449">
        <v>1253983.2965528797</v>
      </c>
      <c r="J162" s="449">
        <v>527830.10655287979</v>
      </c>
    </row>
    <row r="163" spans="1:10" ht="13.8" thickBot="1">
      <c r="A163" s="91" t="s">
        <v>119</v>
      </c>
      <c r="B163" s="91" t="s">
        <v>147</v>
      </c>
      <c r="C163" s="457">
        <v>7511335.8336441275</v>
      </c>
      <c r="D163" s="457">
        <v>10196859.359999998</v>
      </c>
      <c r="E163" s="457" t="s">
        <v>143</v>
      </c>
      <c r="F163" s="457">
        <v>17708195.193644125</v>
      </c>
      <c r="G163" s="457">
        <v>15218619.061328571</v>
      </c>
      <c r="H163" s="457">
        <v>14751119.691600969</v>
      </c>
      <c r="I163" s="457">
        <v>29969738.752929538</v>
      </c>
      <c r="J163" s="457">
        <v>12261543.559285413</v>
      </c>
    </row>
    <row r="164" spans="1:10">
      <c r="A164" s="606" t="s">
        <v>740</v>
      </c>
      <c r="B164" s="219"/>
      <c r="C164" s="219"/>
      <c r="D164" s="219"/>
      <c r="E164" s="219"/>
      <c r="F164" s="219"/>
      <c r="G164" s="219"/>
      <c r="H164" s="219"/>
      <c r="I164" s="219"/>
      <c r="J164" s="219"/>
    </row>
    <row r="165" spans="1:10">
      <c r="A165" s="7" t="s">
        <v>148</v>
      </c>
      <c r="B165" s="635"/>
    </row>
    <row r="172" spans="1:10">
      <c r="B172" s="635"/>
      <c r="C172" s="72"/>
      <c r="D172" s="72"/>
      <c r="E172" s="72"/>
      <c r="F172" s="72"/>
      <c r="G172" s="72"/>
      <c r="H172" s="72"/>
      <c r="I172" s="72"/>
      <c r="J172" s="72"/>
    </row>
  </sheetData>
  <mergeCells count="52">
    <mergeCell ref="A160:A162"/>
    <mergeCell ref="A105:A108"/>
    <mergeCell ref="A109:A111"/>
    <mergeCell ref="A112:A114"/>
    <mergeCell ref="A147:A151"/>
    <mergeCell ref="A152:A155"/>
    <mergeCell ref="A156:A159"/>
    <mergeCell ref="A100:A104"/>
    <mergeCell ref="B64:E64"/>
    <mergeCell ref="B65:E65"/>
    <mergeCell ref="B66:E66"/>
    <mergeCell ref="B67:E69"/>
    <mergeCell ref="D75:H75"/>
    <mergeCell ref="A76:A80"/>
    <mergeCell ref="A81:A84"/>
    <mergeCell ref="A85:A87"/>
    <mergeCell ref="A88:A90"/>
    <mergeCell ref="D99:H99"/>
    <mergeCell ref="B57:D57"/>
    <mergeCell ref="B58:E58"/>
    <mergeCell ref="B60:D60"/>
    <mergeCell ref="A33:A37"/>
    <mergeCell ref="A38:A41"/>
    <mergeCell ref="A42:A44"/>
    <mergeCell ref="C43:H44"/>
    <mergeCell ref="A45:A47"/>
    <mergeCell ref="U32:AB32"/>
    <mergeCell ref="U8:AB8"/>
    <mergeCell ref="A9:A10"/>
    <mergeCell ref="B9:B10"/>
    <mergeCell ref="A11:A15"/>
    <mergeCell ref="A16:A19"/>
    <mergeCell ref="A20:A22"/>
    <mergeCell ref="C21:H22"/>
    <mergeCell ref="A23:A25"/>
    <mergeCell ref="C25:H25"/>
    <mergeCell ref="A31:A32"/>
    <mergeCell ref="B31:B32"/>
    <mergeCell ref="M32:T32"/>
    <mergeCell ref="A6:H6"/>
    <mergeCell ref="M6:T6"/>
    <mergeCell ref="A7:H7"/>
    <mergeCell ref="M7:T7"/>
    <mergeCell ref="A8:H8"/>
    <mergeCell ref="M8:T8"/>
    <mergeCell ref="A5:H5"/>
    <mergeCell ref="M5:T5"/>
    <mergeCell ref="A1:T1"/>
    <mergeCell ref="A2:T2"/>
    <mergeCell ref="A3:T3"/>
    <mergeCell ref="M4:T4"/>
    <mergeCell ref="A4:I4"/>
  </mergeCells>
  <pageMargins left="0.7" right="0.7" top="0.75" bottom="0.75" header="0.3" footer="0.3"/>
  <pageSetup scale="21" orientation="landscape" verticalDpi="200" r:id="rId1"/>
  <headerFooter alignWithMargins="0"/>
  <rowBreaks count="1" manualBreakCount="1">
    <brk id="4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95"/>
  <sheetViews>
    <sheetView zoomScaleNormal="100" zoomScaleSheetLayoutView="100" workbookViewId="0">
      <selection sqref="A1:U1"/>
    </sheetView>
  </sheetViews>
  <sheetFormatPr defaultRowHeight="13.2"/>
  <cols>
    <col min="1" max="1" width="37.6640625" customWidth="1"/>
    <col min="2" max="2" width="17.6640625" style="1" customWidth="1"/>
    <col min="3" max="3" width="15.6640625" style="32" customWidth="1"/>
    <col min="4" max="4" width="17.33203125" style="32" customWidth="1"/>
    <col min="5" max="6" width="17.6640625" style="32" customWidth="1"/>
    <col min="7" max="7" width="17.44140625" style="32" customWidth="1"/>
    <col min="8" max="12" width="15.33203125" style="32" customWidth="1"/>
    <col min="13" max="13" width="0.5546875" style="73" customWidth="1"/>
    <col min="14" max="14" width="11.6640625" style="32" customWidth="1"/>
    <col min="15" max="15" width="12.6640625" style="32" customWidth="1"/>
    <col min="16" max="19" width="12.6640625" customWidth="1"/>
    <col min="20" max="20" width="8.6640625" customWidth="1"/>
    <col min="21" max="21" width="9.6640625" customWidth="1"/>
  </cols>
  <sheetData>
    <row r="1" spans="1:21" ht="13.2" customHeight="1">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c r="U1" s="1213"/>
    </row>
    <row r="2" spans="1:21" ht="35.25" customHeight="1">
      <c r="A2" s="1197"/>
      <c r="B2" s="1197"/>
      <c r="C2" s="1197"/>
      <c r="D2" s="1197"/>
      <c r="E2" s="1197"/>
      <c r="F2" s="1197"/>
      <c r="G2" s="1197"/>
      <c r="H2" s="1197"/>
      <c r="I2" s="1197"/>
      <c r="J2" s="1197"/>
      <c r="K2" s="1197"/>
      <c r="L2" s="1197"/>
      <c r="M2" s="1197"/>
      <c r="N2" s="1197"/>
      <c r="O2" s="1197"/>
      <c r="P2" s="1197"/>
      <c r="Q2" s="1197"/>
      <c r="R2" s="1197"/>
      <c r="S2" s="1197"/>
      <c r="T2" s="1197"/>
      <c r="U2" s="1197"/>
    </row>
    <row r="3" spans="1:21">
      <c r="A3" s="1198"/>
      <c r="B3" s="1198"/>
      <c r="C3" s="1198"/>
      <c r="D3" s="1198"/>
      <c r="E3" s="1198"/>
      <c r="F3" s="1198"/>
      <c r="G3" s="1198"/>
      <c r="H3" s="1198"/>
      <c r="I3" s="1198"/>
      <c r="J3" s="1198"/>
      <c r="K3" s="1198"/>
      <c r="L3" s="1198"/>
      <c r="M3" s="1198"/>
      <c r="N3" s="1198"/>
      <c r="O3" s="1198"/>
      <c r="P3" s="1198"/>
      <c r="Q3" s="1198"/>
      <c r="R3" s="1198"/>
      <c r="S3" s="1198"/>
      <c r="T3" s="1198"/>
      <c r="U3" s="1198"/>
    </row>
    <row r="4" spans="1:21" ht="30" customHeight="1">
      <c r="A4" s="1200" t="s">
        <v>187</v>
      </c>
      <c r="B4" s="1200"/>
      <c r="C4" s="1200"/>
      <c r="D4" s="1200"/>
      <c r="E4" s="1200"/>
      <c r="F4" s="1200"/>
      <c r="G4" s="1200"/>
      <c r="H4" s="4"/>
      <c r="I4" s="4"/>
      <c r="J4" s="4"/>
      <c r="K4" s="4"/>
      <c r="L4" s="4"/>
      <c r="M4" s="479"/>
      <c r="N4" s="4"/>
      <c r="O4" s="1200" t="s">
        <v>188</v>
      </c>
      <c r="P4" s="1200"/>
      <c r="Q4" s="1200"/>
      <c r="R4" s="1200"/>
      <c r="S4" s="1200"/>
      <c r="T4" s="1200"/>
      <c r="U4" s="1200"/>
    </row>
    <row r="5" spans="1:21" ht="15.6">
      <c r="A5" s="1202" t="s">
        <v>189</v>
      </c>
      <c r="B5" s="1202"/>
      <c r="C5" s="1202"/>
      <c r="D5" s="1202"/>
      <c r="E5" s="1202"/>
      <c r="F5" s="1202"/>
      <c r="G5" s="1202"/>
      <c r="H5" s="4"/>
      <c r="I5" s="4"/>
      <c r="J5" s="4"/>
      <c r="K5" s="4"/>
      <c r="L5" s="4"/>
      <c r="M5" s="479"/>
      <c r="N5" s="4"/>
      <c r="O5" s="1158"/>
      <c r="P5" s="1158"/>
      <c r="Q5" s="1158"/>
      <c r="R5" s="1158"/>
      <c r="S5" s="1158"/>
      <c r="T5" s="1158"/>
      <c r="U5" s="1158"/>
    </row>
    <row r="6" spans="1:21" ht="12.75" customHeight="1">
      <c r="A6" s="1202"/>
      <c r="B6" s="1202"/>
      <c r="C6" s="1202"/>
      <c r="D6" s="1202"/>
      <c r="E6" s="1202"/>
      <c r="F6" s="1202"/>
      <c r="G6" s="1202"/>
      <c r="H6" s="4"/>
      <c r="I6" s="4"/>
      <c r="J6" s="4"/>
      <c r="K6" s="4"/>
      <c r="L6" s="4"/>
      <c r="M6" s="479"/>
      <c r="N6" s="4"/>
      <c r="O6" s="1158" t="s">
        <v>190</v>
      </c>
      <c r="P6" s="1158"/>
      <c r="Q6" s="1158"/>
      <c r="R6" s="1158"/>
      <c r="S6" s="1158"/>
      <c r="T6" s="1158"/>
      <c r="U6" s="1158"/>
    </row>
    <row r="7" spans="1:21" ht="12.75" customHeight="1">
      <c r="A7" s="1203" t="s">
        <v>422</v>
      </c>
      <c r="B7" s="1203"/>
      <c r="C7" s="1203"/>
      <c r="D7" s="1203"/>
      <c r="E7" s="1203"/>
      <c r="F7" s="1203"/>
      <c r="G7" s="1203"/>
      <c r="H7" s="4"/>
      <c r="I7" s="4"/>
      <c r="J7" s="4"/>
      <c r="K7" s="4"/>
      <c r="L7" s="4"/>
      <c r="M7" s="479"/>
      <c r="N7" s="4"/>
      <c r="O7" s="4"/>
      <c r="P7" s="4"/>
      <c r="Q7" s="4"/>
      <c r="R7" s="4"/>
      <c r="S7" s="4"/>
      <c r="T7" s="4"/>
    </row>
    <row r="8" spans="1:21" ht="12.75" customHeight="1">
      <c r="A8" s="1202"/>
      <c r="B8" s="1202"/>
      <c r="C8" s="1202"/>
      <c r="D8" s="1202"/>
      <c r="E8" s="1202"/>
      <c r="F8" s="1202"/>
      <c r="G8" s="1202"/>
      <c r="H8" s="4"/>
      <c r="I8" s="4"/>
      <c r="J8" s="4"/>
      <c r="K8" s="4"/>
      <c r="L8" s="4"/>
      <c r="M8" s="479"/>
      <c r="N8" s="4"/>
      <c r="O8" s="4"/>
      <c r="P8" s="4"/>
      <c r="Q8" s="4"/>
      <c r="R8" s="4"/>
      <c r="S8" s="4"/>
      <c r="T8" s="4"/>
    </row>
    <row r="9" spans="1:21" ht="12.75" customHeight="1">
      <c r="A9" s="1149" t="s">
        <v>191</v>
      </c>
      <c r="B9" s="1149"/>
      <c r="C9" s="1149"/>
      <c r="D9" s="1149"/>
      <c r="E9" s="1149"/>
      <c r="F9" s="1149"/>
      <c r="G9" s="1149"/>
      <c r="H9" s="4"/>
      <c r="I9" s="4"/>
      <c r="J9" s="4"/>
      <c r="K9" s="4"/>
      <c r="L9" s="4"/>
      <c r="M9" s="479"/>
      <c r="N9" s="4"/>
      <c r="O9" s="4"/>
      <c r="P9" s="4"/>
      <c r="Q9" s="4"/>
      <c r="R9" s="4"/>
      <c r="S9" s="4"/>
      <c r="T9" s="4"/>
    </row>
    <row r="10" spans="1:21" ht="13.8" thickBot="1">
      <c r="A10" s="486"/>
      <c r="B10" s="1209" t="s">
        <v>24</v>
      </c>
      <c r="C10" s="1209"/>
      <c r="D10" s="1209"/>
      <c r="E10" s="1210" t="s">
        <v>25</v>
      </c>
      <c r="F10" s="1210"/>
      <c r="G10" s="1210"/>
      <c r="H10" s="4"/>
      <c r="I10" s="4"/>
      <c r="J10" s="4"/>
      <c r="K10" s="4"/>
      <c r="L10" s="4"/>
      <c r="M10" s="480"/>
      <c r="N10" s="476"/>
      <c r="O10"/>
    </row>
    <row r="11" spans="1:21" ht="28.5" customHeight="1" thickBot="1">
      <c r="A11" s="485"/>
      <c r="B11" s="487" t="s">
        <v>192</v>
      </c>
      <c r="C11" s="487" t="s">
        <v>193</v>
      </c>
      <c r="D11" s="493" t="s">
        <v>194</v>
      </c>
      <c r="E11" s="492" t="s">
        <v>508</v>
      </c>
      <c r="F11" s="487" t="s">
        <v>193</v>
      </c>
      <c r="G11" s="487" t="s">
        <v>30</v>
      </c>
      <c r="H11" s="4"/>
      <c r="I11" s="4"/>
      <c r="J11" s="4"/>
      <c r="K11" s="4"/>
      <c r="L11" s="4"/>
      <c r="M11" s="481"/>
      <c r="N11" s="22"/>
      <c r="O11" s="477"/>
    </row>
    <row r="12" spans="1:21" ht="13.35" customHeight="1">
      <c r="A12" s="484" t="s">
        <v>196</v>
      </c>
      <c r="B12" s="424">
        <v>18115901.7808</v>
      </c>
      <c r="C12" s="424">
        <v>19569053.989433181</v>
      </c>
      <c r="D12" s="212">
        <f>C12/B12</f>
        <v>1.0802141801283827</v>
      </c>
      <c r="E12" s="424">
        <f>'MEEIA Targets'!$E$3+'Extension Budget - Savings'!$C$9</f>
        <v>48388452.510619953</v>
      </c>
      <c r="F12" s="424">
        <v>18786291.829855852</v>
      </c>
      <c r="G12" s="212">
        <f>F12/E12</f>
        <v>0.38823915325113506</v>
      </c>
      <c r="H12" s="4"/>
      <c r="I12" s="4"/>
      <c r="J12" s="4"/>
      <c r="K12" s="4"/>
      <c r="L12" s="4"/>
      <c r="M12" s="482"/>
      <c r="N12" s="23"/>
      <c r="O12" s="477"/>
    </row>
    <row r="13" spans="1:21" ht="13.35" customHeight="1">
      <c r="A13" s="484" t="s">
        <v>197</v>
      </c>
      <c r="B13" s="424">
        <v>3548.6103999999928</v>
      </c>
      <c r="C13" s="424">
        <v>4414.0081299753947</v>
      </c>
      <c r="D13" s="483">
        <f>C13/B13</f>
        <v>1.2438694678839366</v>
      </c>
      <c r="E13" s="424">
        <f>'MEEIA Targets'!$K$3+'Extension Budget - Savings'!$D$9</f>
        <v>7980.7972499999978</v>
      </c>
      <c r="F13" s="424">
        <v>4237.4478047763787</v>
      </c>
      <c r="G13" s="483">
        <f>F13/E13</f>
        <v>0.53095545119585386</v>
      </c>
      <c r="H13" s="4"/>
      <c r="I13" s="4"/>
      <c r="J13" s="4"/>
      <c r="K13" s="4"/>
      <c r="L13" s="4"/>
      <c r="M13" s="481"/>
      <c r="N13" s="22"/>
      <c r="O13" s="477"/>
    </row>
    <row r="14" spans="1:21" ht="13.35" customHeight="1">
      <c r="A14" s="416"/>
      <c r="B14" s="424"/>
      <c r="C14" s="424"/>
      <c r="D14" s="146"/>
      <c r="E14" s="424"/>
      <c r="F14" s="424"/>
      <c r="G14" s="146"/>
      <c r="H14" s="4"/>
      <c r="I14" s="4"/>
      <c r="J14" s="4"/>
      <c r="K14" s="4"/>
      <c r="L14" s="4"/>
      <c r="M14" s="481"/>
      <c r="N14" s="22"/>
      <c r="O14" s="477"/>
    </row>
    <row r="15" spans="1:21" ht="13.35" customHeight="1">
      <c r="A15" s="478" t="s">
        <v>423</v>
      </c>
      <c r="B15"/>
      <c r="C15"/>
      <c r="D15"/>
      <c r="E15"/>
      <c r="F15"/>
      <c r="G15"/>
      <c r="H15" s="4"/>
      <c r="I15" s="4"/>
      <c r="J15" s="4"/>
      <c r="K15" s="4"/>
      <c r="L15" s="4"/>
      <c r="M15" s="481"/>
      <c r="N15" s="22"/>
      <c r="O15" s="477"/>
    </row>
    <row r="16" spans="1:21">
      <c r="B16" s="4"/>
      <c r="C16" s="4"/>
      <c r="D16" s="4"/>
      <c r="E16" s="4"/>
      <c r="F16" s="4"/>
      <c r="G16" s="4"/>
      <c r="H16" s="4"/>
      <c r="I16" s="4"/>
      <c r="J16" s="4"/>
      <c r="K16" s="4"/>
      <c r="L16" s="4"/>
      <c r="M16" s="480"/>
      <c r="N16" s="476"/>
      <c r="O16"/>
    </row>
    <row r="17" spans="1:21" ht="15.75" customHeight="1">
      <c r="A17" s="1149" t="s">
        <v>198</v>
      </c>
      <c r="B17" s="1149"/>
      <c r="C17" s="1149"/>
      <c r="D17" s="1149"/>
      <c r="E17" s="1149"/>
      <c r="F17" s="1149"/>
      <c r="G17" s="1149"/>
      <c r="H17" s="4"/>
      <c r="I17" s="4"/>
      <c r="J17" s="4"/>
      <c r="K17" s="4"/>
      <c r="L17" s="4"/>
      <c r="M17" s="479"/>
      <c r="N17" s="4"/>
      <c r="O17" s="4"/>
      <c r="P17" s="4"/>
      <c r="Q17" s="4"/>
      <c r="R17" s="4"/>
      <c r="S17" s="4"/>
      <c r="T17" s="4"/>
    </row>
    <row r="18" spans="1:21" ht="13.8" thickBot="1">
      <c r="A18" s="486"/>
      <c r="B18" s="1209" t="s">
        <v>24</v>
      </c>
      <c r="C18" s="1209"/>
      <c r="D18" s="1209"/>
      <c r="E18" s="1210" t="s">
        <v>25</v>
      </c>
      <c r="F18" s="1210"/>
      <c r="G18" s="1210"/>
      <c r="H18" s="4"/>
      <c r="I18" s="4"/>
      <c r="J18" s="4"/>
      <c r="K18" s="4"/>
      <c r="L18" s="4"/>
      <c r="M18" s="480"/>
      <c r="N18" s="476"/>
      <c r="O18"/>
    </row>
    <row r="19" spans="1:21" ht="28.5" customHeight="1" thickBot="1">
      <c r="A19" s="485"/>
      <c r="B19" s="487" t="s">
        <v>192</v>
      </c>
      <c r="C19" s="487" t="s">
        <v>193</v>
      </c>
      <c r="D19" s="493" t="s">
        <v>194</v>
      </c>
      <c r="E19" s="492" t="s">
        <v>508</v>
      </c>
      <c r="F19" s="487" t="s">
        <v>193</v>
      </c>
      <c r="G19" s="487" t="s">
        <v>30</v>
      </c>
      <c r="H19" s="4"/>
      <c r="I19" s="4"/>
      <c r="J19" s="4"/>
      <c r="K19" s="4"/>
      <c r="L19" s="4"/>
      <c r="M19" s="481"/>
      <c r="N19" s="22"/>
      <c r="O19" s="477"/>
    </row>
    <row r="20" spans="1:21" ht="13.35" customHeight="1">
      <c r="A20" s="484" t="s">
        <v>196</v>
      </c>
      <c r="B20" s="424">
        <v>138921384.69890013</v>
      </c>
      <c r="C20" s="424">
        <v>115710356.98943318</v>
      </c>
      <c r="D20" s="212">
        <f>C20/B20</f>
        <v>0.8329196922433878</v>
      </c>
      <c r="E20" s="424">
        <f>'MEEIA Targets'!$E$3+'Extension Budget - Savings'!$C$9</f>
        <v>48388452.510619953</v>
      </c>
      <c r="F20" s="424">
        <v>111081941.82985586</v>
      </c>
      <c r="G20" s="212">
        <f>F20/E20</f>
        <v>2.2956291442772714</v>
      </c>
      <c r="H20" s="4"/>
      <c r="I20" s="4"/>
      <c r="J20" s="4"/>
      <c r="K20" s="4"/>
      <c r="L20" s="4"/>
      <c r="M20" s="482"/>
      <c r="N20" s="23"/>
      <c r="O20" s="477"/>
    </row>
    <row r="21" spans="1:21" ht="13.35" customHeight="1">
      <c r="A21" s="484" t="s">
        <v>197</v>
      </c>
      <c r="B21" s="424">
        <v>25341.159299999992</v>
      </c>
      <c r="C21" s="424">
        <v>20499.008129975395</v>
      </c>
      <c r="D21" s="483">
        <f>C21/B21</f>
        <v>0.80892148174039535</v>
      </c>
      <c r="E21" s="424">
        <f>'MEEIA Targets'!$K$3+'Extension Budget - Savings'!$D$9</f>
        <v>7980.7972499999978</v>
      </c>
      <c r="F21" s="424">
        <v>19680.447804776377</v>
      </c>
      <c r="G21" s="483">
        <f>F21/E21</f>
        <v>2.4659751636688156</v>
      </c>
      <c r="H21" s="4"/>
      <c r="I21" s="4"/>
      <c r="J21" s="4"/>
      <c r="K21" s="4"/>
      <c r="L21" s="4"/>
      <c r="M21" s="481"/>
      <c r="N21" s="22"/>
      <c r="O21" s="477"/>
    </row>
    <row r="22" spans="1:21" ht="13.35" customHeight="1">
      <c r="A22" s="416"/>
      <c r="B22" s="424"/>
      <c r="C22" s="424"/>
      <c r="D22" s="146"/>
      <c r="E22" s="424"/>
      <c r="F22" s="424"/>
      <c r="G22" s="146"/>
      <c r="H22" s="4"/>
      <c r="I22" s="4"/>
      <c r="J22" s="4"/>
      <c r="K22" s="4"/>
      <c r="L22" s="4"/>
      <c r="M22" s="481"/>
      <c r="N22" s="22"/>
      <c r="O22" s="477"/>
    </row>
    <row r="23" spans="1:21" ht="13.35" customHeight="1">
      <c r="A23" s="478" t="s">
        <v>423</v>
      </c>
      <c r="B23"/>
      <c r="C23"/>
      <c r="D23"/>
      <c r="E23"/>
      <c r="F23"/>
      <c r="G23"/>
      <c r="H23" s="4"/>
      <c r="I23" s="4"/>
      <c r="J23" s="4"/>
      <c r="K23" s="4"/>
      <c r="L23" s="4"/>
      <c r="M23" s="481"/>
      <c r="N23" s="22"/>
      <c r="O23" s="477"/>
    </row>
    <row r="24" spans="1:21" ht="13.5" customHeight="1">
      <c r="A24" s="416"/>
      <c r="B24" s="424"/>
      <c r="C24" s="424"/>
      <c r="D24" s="146"/>
      <c r="E24" s="4"/>
      <c r="F24" s="4"/>
      <c r="G24" s="4"/>
      <c r="H24" s="4"/>
      <c r="I24" s="4"/>
      <c r="J24" s="4"/>
      <c r="K24" s="4"/>
      <c r="L24" s="4"/>
      <c r="M24" s="480"/>
      <c r="N24" s="474"/>
      <c r="O24" s="1158" t="s">
        <v>199</v>
      </c>
      <c r="P24" s="1158"/>
      <c r="Q24" s="1158"/>
      <c r="R24" s="1158"/>
      <c r="S24" s="1158"/>
      <c r="T24" s="1158"/>
      <c r="U24" s="1158"/>
    </row>
    <row r="25" spans="1:21" ht="13.5" customHeight="1">
      <c r="A25" s="1158" t="s">
        <v>200</v>
      </c>
      <c r="B25" s="1158"/>
      <c r="C25" s="1158"/>
      <c r="D25" s="1158"/>
      <c r="E25" s="4"/>
      <c r="F25" s="4"/>
      <c r="G25" s="4"/>
      <c r="H25" s="4"/>
      <c r="I25" s="4"/>
      <c r="J25" s="4"/>
      <c r="K25" s="4"/>
      <c r="L25" s="4"/>
    </row>
    <row r="26" spans="1:21" ht="27" thickBot="1">
      <c r="A26" s="847" t="s">
        <v>97</v>
      </c>
      <c r="B26" s="848" t="s">
        <v>98</v>
      </c>
      <c r="C26" s="848" t="s">
        <v>99</v>
      </c>
      <c r="D26" s="848" t="s">
        <v>100</v>
      </c>
      <c r="E26" s="4"/>
      <c r="F26" s="4"/>
      <c r="G26" s="4"/>
      <c r="H26" s="4"/>
      <c r="I26" s="4"/>
      <c r="J26" s="4"/>
      <c r="K26" s="4"/>
      <c r="L26" s="4"/>
    </row>
    <row r="27" spans="1:21" ht="13.8" thickTop="1">
      <c r="A27" s="376">
        <v>0.05</v>
      </c>
      <c r="B27" s="377">
        <v>2E-3</v>
      </c>
      <c r="C27" s="377">
        <v>4.0000000000000001E-3</v>
      </c>
      <c r="D27" s="382">
        <v>0.96</v>
      </c>
      <c r="E27" s="4"/>
      <c r="F27" s="4"/>
      <c r="G27" s="4"/>
      <c r="H27" s="4"/>
      <c r="I27" s="4"/>
      <c r="J27" s="4"/>
      <c r="K27" s="4"/>
      <c r="L27" s="4"/>
      <c r="M27" s="459"/>
      <c r="N27" s="458"/>
      <c r="O27" s="458"/>
    </row>
    <row r="28" spans="1:21">
      <c r="A28" s="148"/>
      <c r="B28" s="441"/>
      <c r="C28" s="441"/>
      <c r="D28" s="383"/>
      <c r="E28" s="4"/>
      <c r="F28" s="4"/>
      <c r="G28" s="4"/>
      <c r="H28" s="4"/>
      <c r="I28" s="4"/>
      <c r="J28" s="4"/>
      <c r="K28" s="4"/>
      <c r="L28" s="4"/>
      <c r="M28" s="459"/>
      <c r="N28" s="458"/>
      <c r="O28" s="458"/>
    </row>
    <row r="29" spans="1:21">
      <c r="A29" s="478" t="s">
        <v>201</v>
      </c>
      <c r="B29" s="441"/>
      <c r="C29" s="441"/>
      <c r="D29" s="383"/>
      <c r="E29" s="4"/>
      <c r="F29" s="4"/>
      <c r="G29" s="4"/>
      <c r="H29" s="4"/>
      <c r="I29" s="4"/>
      <c r="J29" s="4"/>
      <c r="K29" s="4"/>
      <c r="L29" s="4"/>
      <c r="M29" s="459"/>
      <c r="N29" s="458"/>
      <c r="O29" s="458"/>
    </row>
    <row r="30" spans="1:21">
      <c r="A30" s="96"/>
      <c r="B30" s="96"/>
      <c r="C30" s="96"/>
      <c r="D30" s="148"/>
      <c r="E30" s="4"/>
      <c r="F30" s="4"/>
      <c r="G30" s="4"/>
      <c r="H30" s="4"/>
      <c r="I30" s="4"/>
      <c r="J30" s="4"/>
      <c r="K30" s="4"/>
      <c r="L30" s="4"/>
      <c r="M30" s="459"/>
      <c r="N30" s="458"/>
      <c r="O30" s="458"/>
    </row>
    <row r="31" spans="1:21" ht="13.5" customHeight="1">
      <c r="A31" s="855"/>
      <c r="B31" s="4"/>
      <c r="C31" s="4"/>
      <c r="D31" s="4"/>
      <c r="E31" s="4"/>
      <c r="F31" s="4"/>
      <c r="G31" s="4"/>
      <c r="H31" s="4"/>
      <c r="I31" s="4"/>
      <c r="J31" s="4"/>
      <c r="K31" s="4"/>
      <c r="L31" s="4"/>
      <c r="M31" s="480"/>
      <c r="N31" s="476"/>
      <c r="O31"/>
    </row>
    <row r="32" spans="1:21" ht="13.5" customHeight="1">
      <c r="A32" s="1158" t="s">
        <v>202</v>
      </c>
      <c r="B32" s="1158"/>
      <c r="C32" s="1158"/>
      <c r="D32" s="1158"/>
      <c r="E32" s="1158"/>
      <c r="F32" s="1158"/>
      <c r="G32" s="4"/>
      <c r="H32" s="4"/>
      <c r="I32" s="4"/>
      <c r="J32" s="4"/>
      <c r="K32" s="4"/>
      <c r="L32" s="4"/>
      <c r="M32" s="480"/>
      <c r="N32" s="476"/>
      <c r="O32" s="1158"/>
      <c r="P32" s="1158"/>
      <c r="Q32" s="1158"/>
      <c r="R32" s="1158"/>
      <c r="S32" s="1158"/>
      <c r="T32" s="1158"/>
      <c r="U32" s="1158"/>
    </row>
    <row r="33" spans="1:16" ht="40.200000000000003" thickBot="1">
      <c r="A33" s="487" t="s">
        <v>203</v>
      </c>
      <c r="B33" s="864" t="s">
        <v>204</v>
      </c>
      <c r="C33" s="864" t="s">
        <v>205</v>
      </c>
      <c r="D33" s="864" t="s">
        <v>206</v>
      </c>
      <c r="E33" s="864" t="s">
        <v>207</v>
      </c>
      <c r="F33" s="864" t="s">
        <v>208</v>
      </c>
      <c r="G33" s="378" t="s">
        <v>206</v>
      </c>
      <c r="H33" s="864" t="s">
        <v>209</v>
      </c>
      <c r="I33" s="4"/>
      <c r="J33" s="4"/>
      <c r="K33" s="4"/>
      <c r="L33" s="4"/>
      <c r="M33" s="480"/>
      <c r="N33" s="476"/>
      <c r="O33"/>
    </row>
    <row r="34" spans="1:16">
      <c r="A34" s="860" t="s">
        <v>210</v>
      </c>
      <c r="B34" s="438">
        <v>4</v>
      </c>
      <c r="C34" s="51">
        <v>20981.524200000003</v>
      </c>
      <c r="D34" s="513">
        <f>C34/$C$39</f>
        <v>1.1581827089743395E-3</v>
      </c>
      <c r="E34" s="51">
        <v>182584.01620557666</v>
      </c>
      <c r="F34" s="49">
        <v>16.9682</v>
      </c>
      <c r="G34" s="45">
        <f>F34/$F$39</f>
        <v>4.7816463593749357E-3</v>
      </c>
      <c r="H34" s="49">
        <v>42.667215548426832</v>
      </c>
      <c r="I34" s="4"/>
      <c r="J34" s="4"/>
      <c r="K34" s="4"/>
      <c r="L34" s="4"/>
      <c r="M34" s="480"/>
      <c r="N34" s="476"/>
      <c r="O34"/>
    </row>
    <row r="35" spans="1:16">
      <c r="A35" s="860" t="s">
        <v>211</v>
      </c>
      <c r="B35" s="438">
        <v>398</v>
      </c>
      <c r="C35" s="51">
        <v>17969254.5766</v>
      </c>
      <c r="D35" s="513">
        <f t="shared" ref="D35:D38" si="0">C35/$C$39</f>
        <v>0.99190505634362502</v>
      </c>
      <c r="E35" s="51">
        <v>19267889.315227605</v>
      </c>
      <c r="F35" s="49">
        <v>3516.1505999999931</v>
      </c>
      <c r="G35" s="45">
        <f t="shared" ref="G35:G38" si="1">F35/$F$39</f>
        <v>0.99085281382256007</v>
      </c>
      <c r="H35" s="49">
        <v>4356.7759544954615</v>
      </c>
      <c r="I35" s="4"/>
      <c r="J35" s="4"/>
      <c r="K35" s="4"/>
      <c r="L35" s="4"/>
      <c r="M35" s="480"/>
      <c r="N35" s="476"/>
      <c r="O35" s="4"/>
    </row>
    <row r="36" spans="1:16">
      <c r="A36" s="860" t="s">
        <v>212</v>
      </c>
      <c r="B36" s="438">
        <v>0</v>
      </c>
      <c r="C36" s="51">
        <v>0</v>
      </c>
      <c r="D36" s="513">
        <f t="shared" si="0"/>
        <v>0</v>
      </c>
      <c r="E36" s="51">
        <v>0</v>
      </c>
      <c r="F36" s="49">
        <v>0</v>
      </c>
      <c r="G36" s="45">
        <f t="shared" si="1"/>
        <v>0</v>
      </c>
      <c r="H36" s="49">
        <v>0</v>
      </c>
      <c r="I36" s="4"/>
      <c r="J36" s="4"/>
      <c r="K36" s="4"/>
      <c r="L36" s="4"/>
      <c r="M36" s="480"/>
      <c r="N36" s="476"/>
      <c r="O36"/>
    </row>
    <row r="37" spans="1:16">
      <c r="A37" s="860" t="s">
        <v>213</v>
      </c>
      <c r="B37" s="438">
        <v>2</v>
      </c>
      <c r="C37" s="51">
        <v>113767.5</v>
      </c>
      <c r="D37" s="513">
        <f t="shared" si="0"/>
        <v>6.2799799522304548E-3</v>
      </c>
      <c r="E37" s="51">
        <v>94702.608000000007</v>
      </c>
      <c r="F37" s="49">
        <v>14.238</v>
      </c>
      <c r="G37" s="45">
        <f t="shared" si="1"/>
        <v>4.0122747766280654E-3</v>
      </c>
      <c r="H37" s="49">
        <v>11.850300000000001</v>
      </c>
      <c r="I37" s="4"/>
      <c r="J37" s="4"/>
      <c r="K37" s="4"/>
      <c r="L37" s="4"/>
      <c r="M37" s="480"/>
      <c r="N37" s="476"/>
      <c r="O37"/>
    </row>
    <row r="38" spans="1:16">
      <c r="A38" s="860" t="s">
        <v>214</v>
      </c>
      <c r="B38" s="438">
        <v>4</v>
      </c>
      <c r="C38" s="51">
        <v>11898.18</v>
      </c>
      <c r="D38" s="513">
        <f t="shared" si="0"/>
        <v>6.5678099517023196E-4</v>
      </c>
      <c r="E38" s="51">
        <v>23878.05</v>
      </c>
      <c r="F38" s="49">
        <v>1.2536</v>
      </c>
      <c r="G38" s="45">
        <f t="shared" si="1"/>
        <v>3.5326504143706581E-4</v>
      </c>
      <c r="H38" s="49">
        <v>2.7146599315068496</v>
      </c>
      <c r="I38" s="4"/>
      <c r="J38" s="4"/>
      <c r="K38" s="4"/>
      <c r="L38" s="4"/>
      <c r="M38" s="480"/>
      <c r="N38" s="476"/>
      <c r="O38"/>
    </row>
    <row r="39" spans="1:16" ht="13.8" thickBot="1">
      <c r="A39" s="612" t="s">
        <v>215</v>
      </c>
      <c r="B39" s="613">
        <f>SUM(B34:B38)</f>
        <v>408</v>
      </c>
      <c r="C39" s="613">
        <f>SUM(C34:C38)</f>
        <v>18115901.7808</v>
      </c>
      <c r="D39" s="614">
        <f>SUM(C34:C38)/C39</f>
        <v>1</v>
      </c>
      <c r="E39" s="613">
        <f>SUM(E34:E38)</f>
        <v>19569053.989433181</v>
      </c>
      <c r="F39" s="613">
        <f>SUM(F34:F38)</f>
        <v>3548.6103999999928</v>
      </c>
      <c r="G39" s="614">
        <f>SUM(F34:F38)/F39</f>
        <v>1</v>
      </c>
      <c r="H39" s="613">
        <f>SUM(H34:H38)</f>
        <v>4414.0081299753947</v>
      </c>
      <c r="I39" s="4"/>
      <c r="J39" s="4"/>
      <c r="K39" s="4"/>
      <c r="L39" s="4"/>
      <c r="M39" s="480"/>
      <c r="N39" s="476"/>
      <c r="O39"/>
    </row>
    <row r="40" spans="1:16" ht="13.8" thickTop="1">
      <c r="A40" s="468"/>
      <c r="B40" s="384"/>
      <c r="C40" s="385"/>
      <c r="D40" s="306"/>
      <c r="E40" s="385"/>
      <c r="F40" s="169"/>
      <c r="G40" s="306"/>
      <c r="H40" s="169"/>
      <c r="I40" s="4"/>
      <c r="J40" s="4"/>
      <c r="K40" s="4"/>
      <c r="L40" s="4"/>
      <c r="M40" s="480"/>
      <c r="N40" s="476"/>
      <c r="O40"/>
    </row>
    <row r="41" spans="1:16">
      <c r="A41" s="478" t="s">
        <v>423</v>
      </c>
      <c r="B41" s="4"/>
      <c r="C41" s="844"/>
      <c r="D41" s="844"/>
      <c r="E41" s="844"/>
      <c r="F41" s="844"/>
      <c r="G41" s="844"/>
      <c r="H41" s="844"/>
      <c r="I41" s="4"/>
      <c r="J41" s="4"/>
      <c r="K41" s="4"/>
      <c r="L41" s="4"/>
      <c r="M41" s="480"/>
      <c r="N41" s="476"/>
      <c r="O41"/>
    </row>
    <row r="42" spans="1:16">
      <c r="A42" s="478"/>
      <c r="B42" s="4"/>
      <c r="C42" s="4"/>
      <c r="D42" s="4"/>
      <c r="E42" s="4"/>
      <c r="F42" s="4"/>
      <c r="G42" s="4"/>
      <c r="H42" s="4"/>
      <c r="I42" s="4"/>
      <c r="J42" s="4"/>
      <c r="K42" s="4"/>
      <c r="L42" s="4"/>
      <c r="M42" s="480"/>
      <c r="N42" s="476"/>
      <c r="O42"/>
    </row>
    <row r="43" spans="1:16" ht="4.5" customHeight="1">
      <c r="A43" s="307"/>
      <c r="B43" s="307"/>
      <c r="C43" s="307"/>
      <c r="D43" s="307"/>
      <c r="E43" s="307"/>
      <c r="F43" s="307"/>
      <c r="G43" s="307"/>
      <c r="H43" s="307"/>
      <c r="I43" s="307"/>
      <c r="J43" s="307"/>
      <c r="K43" s="307"/>
      <c r="L43" s="307"/>
      <c r="M43" s="479"/>
      <c r="N43"/>
      <c r="O43"/>
    </row>
    <row r="44" spans="1:16" ht="13.5" customHeight="1">
      <c r="B44"/>
      <c r="C44"/>
      <c r="D44"/>
      <c r="E44"/>
      <c r="F44"/>
      <c r="G44"/>
      <c r="H44"/>
      <c r="I44"/>
      <c r="J44"/>
      <c r="K44"/>
      <c r="L44"/>
      <c r="M44" s="118"/>
      <c r="N44"/>
      <c r="O44"/>
    </row>
    <row r="45" spans="1:16" ht="12.75" customHeight="1">
      <c r="A45" s="1202" t="s">
        <v>216</v>
      </c>
      <c r="B45" s="1202"/>
      <c r="C45" s="1202"/>
      <c r="D45" s="1202"/>
      <c r="E45" s="1202"/>
      <c r="F45" s="4"/>
      <c r="G45" s="4"/>
      <c r="H45" s="4"/>
      <c r="I45" s="4"/>
      <c r="J45" s="4"/>
      <c r="K45" s="4"/>
      <c r="L45" s="4"/>
      <c r="M45" s="480"/>
      <c r="N45" s="4"/>
      <c r="O45" s="4"/>
    </row>
    <row r="46" spans="1:16" ht="12.75" customHeight="1">
      <c r="B46" s="635"/>
      <c r="M46" s="80"/>
      <c r="N46"/>
      <c r="P46" s="32"/>
    </row>
    <row r="47" spans="1:16">
      <c r="A47" s="478"/>
      <c r="B47" s="635"/>
      <c r="C47" s="636"/>
      <c r="D47" s="636"/>
      <c r="E47" s="636"/>
      <c r="F47" s="636"/>
      <c r="G47" s="636"/>
      <c r="H47" s="636"/>
      <c r="I47" s="636"/>
      <c r="J47"/>
      <c r="K47"/>
      <c r="L47"/>
      <c r="M47" s="480"/>
      <c r="N47" s="476"/>
      <c r="O47"/>
    </row>
    <row r="48" spans="1:16">
      <c r="A48" s="1158" t="s">
        <v>217</v>
      </c>
      <c r="B48" s="1158"/>
      <c r="C48" s="1158"/>
      <c r="D48" s="1158"/>
      <c r="E48" s="1158"/>
      <c r="F48" s="458"/>
      <c r="G48" s="458"/>
      <c r="H48" s="458"/>
      <c r="I48" s="458"/>
      <c r="J48"/>
      <c r="K48"/>
      <c r="L48"/>
      <c r="M48" s="481"/>
      <c r="N48" s="476"/>
      <c r="O48"/>
    </row>
    <row r="49" spans="1:22" ht="13.35" customHeight="1" thickBot="1">
      <c r="A49" s="479"/>
      <c r="B49" s="1211" t="s">
        <v>691</v>
      </c>
      <c r="C49" s="1211"/>
      <c r="D49" s="1211"/>
      <c r="E49" s="1211"/>
      <c r="F49" s="1212" t="s">
        <v>218</v>
      </c>
      <c r="G49"/>
      <c r="H49" s="636"/>
      <c r="I49" s="466"/>
      <c r="J49"/>
      <c r="K49"/>
      <c r="L49"/>
      <c r="M49" s="482"/>
      <c r="N49" s="22"/>
      <c r="O49" s="477"/>
    </row>
    <row r="50" spans="1:22" ht="40.200000000000003" thickBot="1">
      <c r="A50" s="56" t="s">
        <v>219</v>
      </c>
      <c r="B50" s="859" t="s">
        <v>220</v>
      </c>
      <c r="C50" s="859" t="s">
        <v>221</v>
      </c>
      <c r="D50" s="859" t="s">
        <v>222</v>
      </c>
      <c r="E50" s="859" t="s">
        <v>223</v>
      </c>
      <c r="F50" s="1212"/>
      <c r="G50"/>
      <c r="H50" s="636"/>
      <c r="I50" s="466"/>
      <c r="J50"/>
      <c r="K50"/>
      <c r="L50"/>
      <c r="M50" s="481"/>
      <c r="N50" s="23"/>
      <c r="O50" s="477"/>
    </row>
    <row r="51" spans="1:22" ht="13.35" customHeight="1">
      <c r="A51" s="111" t="s">
        <v>224</v>
      </c>
      <c r="B51" s="379">
        <v>1.0199121060220016</v>
      </c>
      <c r="C51" s="379">
        <v>1.0398242120440035</v>
      </c>
      <c r="D51" s="379">
        <v>0.63952056927166234</v>
      </c>
      <c r="E51" s="380">
        <v>4584.1977696580998</v>
      </c>
      <c r="F51" s="380">
        <v>33</v>
      </c>
      <c r="G51"/>
      <c r="H51" s="636"/>
      <c r="I51" s="466"/>
      <c r="J51"/>
      <c r="K51"/>
      <c r="L51"/>
      <c r="M51" s="480"/>
      <c r="N51" s="22"/>
      <c r="O51" s="477"/>
    </row>
    <row r="52" spans="1:22" ht="13.2" customHeight="1">
      <c r="A52" s="111" t="s">
        <v>225</v>
      </c>
      <c r="B52" s="379">
        <v>1.2513298119593963</v>
      </c>
      <c r="C52" s="379">
        <v>1.3899883395706683</v>
      </c>
      <c r="D52" s="379">
        <v>0.69254248934399287</v>
      </c>
      <c r="E52" s="380">
        <v>3635.5782994511728</v>
      </c>
      <c r="F52" s="380">
        <v>29</v>
      </c>
      <c r="G52"/>
      <c r="H52" s="27"/>
      <c r="I52" s="25"/>
      <c r="J52"/>
      <c r="K52"/>
      <c r="L52"/>
      <c r="N52" s="474"/>
      <c r="O52" s="475"/>
    </row>
    <row r="53" spans="1:22" ht="13.2" customHeight="1">
      <c r="A53" s="111" t="s">
        <v>226</v>
      </c>
      <c r="B53" s="379">
        <v>1.0916533542788356</v>
      </c>
      <c r="C53" s="379">
        <v>1.3561421733493839</v>
      </c>
      <c r="D53" s="379">
        <v>0.73223684055419436</v>
      </c>
      <c r="E53" s="380">
        <v>4924.683119588185</v>
      </c>
      <c r="F53" s="380">
        <v>61</v>
      </c>
      <c r="G53"/>
      <c r="I53" s="29"/>
      <c r="J53"/>
      <c r="K53"/>
      <c r="L53"/>
      <c r="O53" s="863"/>
      <c r="P53" s="863"/>
      <c r="Q53" s="863"/>
      <c r="R53" s="863"/>
      <c r="S53" s="863"/>
      <c r="T53" s="863"/>
    </row>
    <row r="54" spans="1:22">
      <c r="A54" s="111" t="s">
        <v>227</v>
      </c>
      <c r="B54" s="379">
        <v>1.122308006029245</v>
      </c>
      <c r="C54" s="379">
        <v>1.2909232024116974</v>
      </c>
      <c r="D54" s="379">
        <v>0.74488184874220065</v>
      </c>
      <c r="E54" s="380">
        <v>4920.8005957253117</v>
      </c>
      <c r="F54" s="380">
        <v>103</v>
      </c>
      <c r="G54"/>
      <c r="H54" s="636"/>
      <c r="I54" s="466"/>
      <c r="J54"/>
      <c r="K54"/>
      <c r="L54"/>
      <c r="M54" s="467"/>
      <c r="O54" s="843"/>
      <c r="P54" s="843"/>
      <c r="Q54" s="843"/>
      <c r="R54" s="843"/>
      <c r="S54" s="843"/>
      <c r="T54" s="843"/>
      <c r="U54" s="843"/>
    </row>
    <row r="55" spans="1:22">
      <c r="A55" s="111" t="s">
        <v>228</v>
      </c>
      <c r="B55" s="379">
        <v>1.1739333008597532</v>
      </c>
      <c r="C55" s="379">
        <v>1.3293330085975255</v>
      </c>
      <c r="D55" s="379">
        <v>0.62506777400492997</v>
      </c>
      <c r="E55" s="380">
        <v>3642.1242783490247</v>
      </c>
      <c r="F55" s="380">
        <v>45</v>
      </c>
      <c r="G55"/>
      <c r="H55" s="27"/>
      <c r="I55" s="25"/>
      <c r="J55"/>
      <c r="K55"/>
      <c r="L55"/>
      <c r="M55" s="467"/>
      <c r="N55" s="636"/>
      <c r="O55" s="466"/>
      <c r="S55" s="462"/>
      <c r="T55" s="464"/>
      <c r="U55" s="465"/>
      <c r="V55" s="463"/>
    </row>
    <row r="56" spans="1:22">
      <c r="A56" s="111" t="s">
        <v>229</v>
      </c>
      <c r="B56" s="379">
        <v>1</v>
      </c>
      <c r="C56" s="379">
        <v>1.2199999999999998</v>
      </c>
      <c r="D56" s="379">
        <v>0.54653967921182101</v>
      </c>
      <c r="E56" s="380">
        <v>3611.4341564713682</v>
      </c>
      <c r="F56" s="380">
        <v>60</v>
      </c>
      <c r="G56"/>
      <c r="H56" s="636"/>
      <c r="I56" s="466"/>
      <c r="J56"/>
      <c r="K56"/>
      <c r="L56"/>
      <c r="M56" s="459"/>
      <c r="N56" s="636"/>
      <c r="O56" s="466"/>
      <c r="S56" s="462"/>
      <c r="T56" s="464"/>
      <c r="U56" s="465"/>
      <c r="V56" s="463"/>
    </row>
    <row r="57" spans="1:22">
      <c r="A57" s="111" t="s">
        <v>230</v>
      </c>
      <c r="B57" s="501">
        <v>1</v>
      </c>
      <c r="C57" s="501">
        <v>1</v>
      </c>
      <c r="D57" s="501">
        <v>0</v>
      </c>
      <c r="E57" s="424">
        <v>5391.9547223676482</v>
      </c>
      <c r="F57" s="380">
        <v>18</v>
      </c>
      <c r="G57"/>
      <c r="H57" s="636"/>
      <c r="I57" s="466"/>
      <c r="J57"/>
      <c r="K57"/>
      <c r="L57"/>
      <c r="N57" s="458"/>
      <c r="O57" s="458"/>
    </row>
    <row r="58" spans="1:22">
      <c r="A58" s="111"/>
      <c r="B58" s="214"/>
      <c r="C58" s="112"/>
      <c r="D58" s="112"/>
      <c r="E58" s="50"/>
      <c r="F58" s="215"/>
      <c r="G58" s="215"/>
      <c r="H58" s="215"/>
      <c r="I58" s="216"/>
      <c r="J58"/>
      <c r="K58"/>
      <c r="L58"/>
      <c r="O58" s="29"/>
      <c r="S58" s="13"/>
    </row>
    <row r="59" spans="1:22">
      <c r="A59" s="478" t="s">
        <v>692</v>
      </c>
      <c r="B59" s="2"/>
      <c r="C59" s="636"/>
      <c r="D59" s="636"/>
      <c r="E59" s="636"/>
      <c r="F59" s="636"/>
      <c r="G59" s="636"/>
      <c r="H59" s="636"/>
      <c r="I59" s="636"/>
      <c r="J59"/>
      <c r="K59"/>
      <c r="L59"/>
      <c r="M59" s="467"/>
      <c r="O59" s="843"/>
      <c r="S59" s="13"/>
    </row>
    <row r="60" spans="1:22">
      <c r="A60" s="4"/>
      <c r="B60" s="635"/>
      <c r="J60"/>
      <c r="K60"/>
      <c r="L60"/>
      <c r="M60" s="467"/>
      <c r="O60" s="843"/>
      <c r="S60" s="13"/>
    </row>
    <row r="61" spans="1:22">
      <c r="A61" s="4"/>
      <c r="B61" s="635"/>
      <c r="J61"/>
      <c r="K61"/>
      <c r="L61"/>
      <c r="M61" s="467"/>
      <c r="N61" s="636"/>
      <c r="O61" s="466"/>
      <c r="Q61" s="7"/>
      <c r="S61" s="462"/>
      <c r="T61" s="464"/>
      <c r="U61" s="465"/>
      <c r="V61" s="463"/>
    </row>
    <row r="62" spans="1:22" ht="13.5" customHeight="1">
      <c r="A62" s="1158" t="s">
        <v>231</v>
      </c>
      <c r="B62" s="1158"/>
      <c r="C62" s="1158"/>
      <c r="D62" s="1158"/>
      <c r="E62" s="1158"/>
      <c r="F62" s="1158"/>
      <c r="G62" s="1158"/>
      <c r="H62" s="4"/>
      <c r="M62" s="467"/>
      <c r="N62"/>
      <c r="O62" s="462"/>
      <c r="P62" s="464"/>
      <c r="Q62" s="465"/>
      <c r="R62" s="463"/>
    </row>
    <row r="63" spans="1:22" ht="27.75" customHeight="1" thickBot="1">
      <c r="A63" s="872" t="s">
        <v>232</v>
      </c>
      <c r="B63" s="859" t="s">
        <v>233</v>
      </c>
      <c r="C63" s="859" t="s">
        <v>234</v>
      </c>
      <c r="D63" s="859" t="s">
        <v>235</v>
      </c>
      <c r="E63" s="870" t="s">
        <v>236</v>
      </c>
      <c r="F63" s="870" t="s">
        <v>98</v>
      </c>
      <c r="G63" s="870" t="s">
        <v>237</v>
      </c>
      <c r="H63" s="81"/>
      <c r="I63"/>
      <c r="J63"/>
      <c r="K63"/>
      <c r="L63"/>
      <c r="M63" s="467"/>
      <c r="N63"/>
      <c r="O63" s="462"/>
      <c r="P63" s="464"/>
      <c r="Q63" s="465"/>
      <c r="R63" s="463"/>
    </row>
    <row r="64" spans="1:22" ht="39.6">
      <c r="A64" s="7" t="s">
        <v>238</v>
      </c>
      <c r="B64" s="437" t="s">
        <v>239</v>
      </c>
      <c r="C64" s="69">
        <v>56</v>
      </c>
      <c r="D64" s="69">
        <v>2017</v>
      </c>
      <c r="E64" s="197">
        <v>0.08</v>
      </c>
      <c r="F64" s="70">
        <v>5.0000000000000001E-3</v>
      </c>
      <c r="G64" s="71" t="s">
        <v>178</v>
      </c>
      <c r="H64" s="100"/>
      <c r="I64"/>
      <c r="J64"/>
      <c r="K64"/>
      <c r="L64"/>
      <c r="M64" s="467"/>
      <c r="N64"/>
      <c r="O64" s="462"/>
      <c r="P64" s="464"/>
      <c r="Q64" s="465"/>
      <c r="R64" s="463"/>
    </row>
    <row r="65" spans="1:31" ht="12.75" customHeight="1">
      <c r="A65" s="7" t="s">
        <v>240</v>
      </c>
      <c r="B65" s="103" t="s">
        <v>241</v>
      </c>
      <c r="C65" s="69">
        <v>19</v>
      </c>
      <c r="D65" s="69">
        <v>2017</v>
      </c>
      <c r="E65" s="70">
        <v>0.05</v>
      </c>
      <c r="F65" s="213" t="s">
        <v>178</v>
      </c>
      <c r="G65" s="70">
        <v>4.0000000000000001E-3</v>
      </c>
      <c r="H65" s="100"/>
      <c r="I65"/>
      <c r="J65"/>
      <c r="K65"/>
      <c r="L65"/>
      <c r="M65" s="467"/>
      <c r="N65"/>
      <c r="O65" s="13"/>
    </row>
    <row r="66" spans="1:31" ht="12.75" customHeight="1">
      <c r="A66" s="7"/>
      <c r="B66" s="68"/>
      <c r="C66" s="69"/>
      <c r="D66" s="69"/>
      <c r="E66" s="70"/>
      <c r="F66" s="213"/>
      <c r="G66" s="70"/>
      <c r="H66" s="100"/>
      <c r="I66"/>
      <c r="J66"/>
      <c r="K66"/>
      <c r="L66"/>
      <c r="M66" s="467"/>
      <c r="N66"/>
      <c r="O66" s="13"/>
    </row>
    <row r="67" spans="1:31" ht="12.75" customHeight="1">
      <c r="A67" s="7"/>
      <c r="B67" s="68"/>
      <c r="C67" s="69"/>
      <c r="D67" s="69"/>
      <c r="E67" s="70"/>
      <c r="F67" s="213"/>
      <c r="G67" s="70"/>
      <c r="H67" s="100"/>
      <c r="I67"/>
      <c r="J67"/>
      <c r="K67"/>
      <c r="L67"/>
      <c r="M67" s="467"/>
      <c r="N67"/>
      <c r="O67" s="13"/>
    </row>
    <row r="68" spans="1:31" ht="12.75" customHeight="1">
      <c r="A68" s="419" t="s">
        <v>242</v>
      </c>
      <c r="B68" s="68"/>
      <c r="C68" s="69"/>
      <c r="D68" s="69"/>
      <c r="E68" s="70"/>
      <c r="F68" s="213"/>
      <c r="G68" s="70"/>
      <c r="H68" s="100"/>
      <c r="I68"/>
      <c r="J68"/>
      <c r="K68"/>
      <c r="L68"/>
      <c r="M68" s="467"/>
      <c r="N68"/>
      <c r="O68" s="1158" t="s">
        <v>243</v>
      </c>
      <c r="P68" s="1158"/>
      <c r="Q68" s="1158"/>
      <c r="R68" s="1158"/>
      <c r="S68" s="1158"/>
      <c r="T68" s="1158"/>
      <c r="U68" s="1158"/>
      <c r="Y68" s="1158" t="s">
        <v>244</v>
      </c>
      <c r="Z68" s="1158"/>
      <c r="AA68" s="1158"/>
      <c r="AB68" s="1158"/>
      <c r="AC68" s="1158"/>
      <c r="AD68" s="1158"/>
      <c r="AE68" s="1158"/>
    </row>
    <row r="69" spans="1:31" ht="51" customHeight="1" thickBot="1">
      <c r="A69" s="864" t="s">
        <v>245</v>
      </c>
      <c r="B69" s="864" t="s">
        <v>246</v>
      </c>
      <c r="C69" s="864" t="s">
        <v>205</v>
      </c>
      <c r="D69" s="864" t="s">
        <v>208</v>
      </c>
      <c r="E69" s="864" t="s">
        <v>207</v>
      </c>
      <c r="F69" s="864" t="s">
        <v>209</v>
      </c>
      <c r="G69" s="864" t="s">
        <v>247</v>
      </c>
      <c r="H69" s="864" t="s">
        <v>248</v>
      </c>
      <c r="I69" s="864" t="s">
        <v>249</v>
      </c>
      <c r="J69" s="864" t="s">
        <v>250</v>
      </c>
      <c r="K69" s="864" t="s">
        <v>251</v>
      </c>
      <c r="L69" s="864" t="s">
        <v>252</v>
      </c>
      <c r="M69" s="467" t="s">
        <v>253</v>
      </c>
      <c r="N69"/>
      <c r="O69" s="864" t="s">
        <v>254</v>
      </c>
      <c r="P69" s="864" t="s">
        <v>255</v>
      </c>
      <c r="Q69" s="465"/>
      <c r="R69" s="463"/>
    </row>
    <row r="70" spans="1:31" ht="12.75" customHeight="1">
      <c r="A70" s="310" t="s">
        <v>678</v>
      </c>
      <c r="B70">
        <v>166.2</v>
      </c>
      <c r="C70" s="420">
        <v>6038984.7622999987</v>
      </c>
      <c r="D70" s="158">
        <v>1105.5686999999998</v>
      </c>
      <c r="E70" s="158">
        <v>5690630.3048889665</v>
      </c>
      <c r="F70" s="337">
        <v>1085.2891773177505</v>
      </c>
      <c r="G70" s="515">
        <f t="shared" ref="G70:G80" si="2">E70/C70</f>
        <v>0.94231572505601779</v>
      </c>
      <c r="H70" s="218">
        <f t="shared" ref="H70:H80" si="3">F70/D70</f>
        <v>0.98165693124068243</v>
      </c>
      <c r="I70" s="469">
        <f t="shared" ref="I70:I80" si="4">C70/$C$82</f>
        <v>0.33335269949043916</v>
      </c>
      <c r="J70" s="469">
        <f t="shared" ref="J70:J80" si="5">D70/$D$82</f>
        <v>0.31154975479979424</v>
      </c>
      <c r="K70" s="146">
        <v>-6.8955236477244775E-2</v>
      </c>
      <c r="L70" s="146">
        <v>-0.11866108272338627</v>
      </c>
      <c r="M70" s="467">
        <v>-0.56999999999999995</v>
      </c>
      <c r="N70"/>
      <c r="O70" s="146">
        <f t="shared" ref="O70:O81" si="6">E70/$E$82</f>
        <v>0.29079741452669333</v>
      </c>
      <c r="P70" s="464">
        <f t="shared" ref="P70:P81" si="7">F70/$F$82</f>
        <v>0.24587385101458753</v>
      </c>
      <c r="Q70" s="465"/>
      <c r="R70" s="463"/>
    </row>
    <row r="71" spans="1:31" ht="26.4">
      <c r="A71" s="310" t="s">
        <v>680</v>
      </c>
      <c r="B71">
        <v>172.1</v>
      </c>
      <c r="C71" s="420">
        <v>2466529.4195000008</v>
      </c>
      <c r="D71" s="158">
        <v>560.50900000000013</v>
      </c>
      <c r="E71" s="158">
        <v>2025302.6291427258</v>
      </c>
      <c r="F71" s="337">
        <v>380.62974075591052</v>
      </c>
      <c r="G71" s="515">
        <f t="shared" si="2"/>
        <v>0.8211143208473396</v>
      </c>
      <c r="H71" s="218">
        <f t="shared" si="3"/>
        <v>0.67907873157417709</v>
      </c>
      <c r="I71" s="469">
        <f t="shared" si="4"/>
        <v>0.13615272644764218</v>
      </c>
      <c r="J71" s="469">
        <f t="shared" si="5"/>
        <v>0.15795168722945752</v>
      </c>
      <c r="K71" s="146">
        <v>-4.0837256009410572E-2</v>
      </c>
      <c r="L71" s="146">
        <v>-0.10594362387375678</v>
      </c>
      <c r="M71" s="467">
        <v>0.02</v>
      </c>
      <c r="N71"/>
      <c r="O71" s="146">
        <f t="shared" si="6"/>
        <v>0.10349517305364832</v>
      </c>
      <c r="P71" s="464">
        <f t="shared" si="7"/>
        <v>8.6232224669959542E-2</v>
      </c>
      <c r="Q71" s="465"/>
      <c r="R71" s="463"/>
    </row>
    <row r="72" spans="1:31" s="982" customFormat="1" ht="26.4">
      <c r="A72" s="310" t="s">
        <v>679</v>
      </c>
      <c r="B72" s="982">
        <v>169.2</v>
      </c>
      <c r="C72" s="420">
        <v>2318754.4380000001</v>
      </c>
      <c r="D72" s="158">
        <v>430.88760000000002</v>
      </c>
      <c r="E72" s="158">
        <v>2078221.0247249447</v>
      </c>
      <c r="F72" s="1032">
        <v>402.19900791788501</v>
      </c>
      <c r="G72" s="515">
        <f t="shared" si="2"/>
        <v>0.89626611195512229</v>
      </c>
      <c r="H72" s="218">
        <f t="shared" si="3"/>
        <v>0.93341977796038922</v>
      </c>
      <c r="I72" s="469">
        <f t="shared" si="4"/>
        <v>0.12799552934595362</v>
      </c>
      <c r="J72" s="469">
        <f t="shared" si="5"/>
        <v>0.12142431865724115</v>
      </c>
      <c r="K72" s="1020">
        <v>-2.7000469779923986E-2</v>
      </c>
      <c r="L72" s="1020">
        <v>-4.2905970284433437E-2</v>
      </c>
      <c r="M72" s="467"/>
      <c r="O72" s="1020"/>
      <c r="P72" s="1041"/>
      <c r="Q72" s="1042"/>
      <c r="R72" s="1040"/>
    </row>
    <row r="73" spans="1:31" s="982" customFormat="1" ht="26.4">
      <c r="A73" s="310" t="s">
        <v>677</v>
      </c>
      <c r="B73" s="982">
        <v>115.1</v>
      </c>
      <c r="C73" s="420">
        <v>2026671.8471999997</v>
      </c>
      <c r="D73" s="158">
        <v>411.82569999999987</v>
      </c>
      <c r="E73" s="158">
        <v>2021851.0050228087</v>
      </c>
      <c r="F73" s="1032">
        <v>1214.3110156721361</v>
      </c>
      <c r="G73" s="515">
        <f t="shared" si="2"/>
        <v>0.99762130105875235</v>
      </c>
      <c r="H73" s="218">
        <f t="shared" si="3"/>
        <v>2.9486042655233429</v>
      </c>
      <c r="I73" s="469">
        <f t="shared" si="4"/>
        <v>0.11187253451324956</v>
      </c>
      <c r="J73" s="469">
        <f t="shared" si="5"/>
        <v>0.11605266670018209</v>
      </c>
      <c r="K73" s="1020">
        <v>-1.0403770937479573E-2</v>
      </c>
      <c r="L73" s="1020">
        <v>0.2238131298435011</v>
      </c>
      <c r="M73" s="467"/>
      <c r="O73" s="1020"/>
      <c r="P73" s="1041"/>
      <c r="Q73" s="1042"/>
      <c r="R73" s="1040"/>
    </row>
    <row r="74" spans="1:31" s="982" customFormat="1" ht="39.6">
      <c r="A74" s="310" t="s">
        <v>682</v>
      </c>
      <c r="B74" s="982">
        <v>227.1</v>
      </c>
      <c r="C74" s="420">
        <v>663421.81079999998</v>
      </c>
      <c r="D74" s="158">
        <v>119.8449</v>
      </c>
      <c r="E74" s="158">
        <v>512066.87344065472</v>
      </c>
      <c r="F74" s="1032">
        <v>87.88274667784404</v>
      </c>
      <c r="G74" s="515">
        <f t="shared" si="2"/>
        <v>0.77185715800203947</v>
      </c>
      <c r="H74" s="218">
        <f t="shared" si="3"/>
        <v>0.73330401775831966</v>
      </c>
      <c r="I74" s="469">
        <f t="shared" si="4"/>
        <v>3.6620965317154933E-2</v>
      </c>
      <c r="J74" s="469">
        <f t="shared" si="5"/>
        <v>3.3772346493714835E-2</v>
      </c>
      <c r="K74" s="1020">
        <v>-1.1721587667976374E-2</v>
      </c>
      <c r="L74" s="1020">
        <v>-1.7845683909780252E-2</v>
      </c>
      <c r="M74" s="467"/>
      <c r="O74" s="1020"/>
      <c r="P74" s="1041"/>
      <c r="Q74" s="1042"/>
      <c r="R74" s="1040"/>
    </row>
    <row r="75" spans="1:31" ht="12.75" customHeight="1">
      <c r="A75" s="310" t="s">
        <v>674</v>
      </c>
      <c r="B75">
        <v>96.3</v>
      </c>
      <c r="C75" s="420">
        <v>535996.28170000005</v>
      </c>
      <c r="D75" s="158">
        <v>102.12730000000001</v>
      </c>
      <c r="E75" s="158">
        <v>625629.78872999665</v>
      </c>
      <c r="F75" s="337">
        <v>117.70674226512064</v>
      </c>
      <c r="G75" s="515">
        <f t="shared" si="2"/>
        <v>1.1672278523009698</v>
      </c>
      <c r="H75" s="218">
        <f t="shared" si="3"/>
        <v>1.1525492426130979</v>
      </c>
      <c r="I75" s="469">
        <f t="shared" si="4"/>
        <v>2.9587060483570869E-2</v>
      </c>
      <c r="J75" s="469">
        <f t="shared" si="5"/>
        <v>2.8779518878713765E-2</v>
      </c>
      <c r="K75" s="146">
        <v>2.6529724374204644E-3</v>
      </c>
      <c r="L75" s="146">
        <v>-2.7060304001786939E-3</v>
      </c>
      <c r="M75" s="467">
        <v>0.03</v>
      </c>
      <c r="N75"/>
      <c r="O75" s="146">
        <f t="shared" si="6"/>
        <v>3.1970364487965836E-2</v>
      </c>
      <c r="P75" s="464">
        <f t="shared" si="7"/>
        <v>2.6666634677619556E-2</v>
      </c>
      <c r="Q75" s="465"/>
      <c r="R75" s="463"/>
    </row>
    <row r="76" spans="1:31" ht="12.75" customHeight="1">
      <c r="A76" s="310" t="s">
        <v>675</v>
      </c>
      <c r="B76">
        <v>97.3</v>
      </c>
      <c r="C76" s="420">
        <v>499325.87000000005</v>
      </c>
      <c r="D76" s="158">
        <v>95.602800000000002</v>
      </c>
      <c r="E76" s="158">
        <v>617523.26335735328</v>
      </c>
      <c r="F76" s="337">
        <v>111.84667425313491</v>
      </c>
      <c r="G76" s="515">
        <f t="shared" si="2"/>
        <v>1.2367139386496302</v>
      </c>
      <c r="H76" s="218">
        <f t="shared" si="3"/>
        <v>1.1699100262035724</v>
      </c>
      <c r="I76" s="469">
        <f t="shared" si="4"/>
        <v>2.7562849260529945E-2</v>
      </c>
      <c r="J76" s="469">
        <f t="shared" si="5"/>
        <v>2.6940911856652396E-2</v>
      </c>
      <c r="K76" s="146">
        <v>4.4358437459179889E-3</v>
      </c>
      <c r="L76" s="146">
        <v>-2.0477017516786766E-3</v>
      </c>
      <c r="M76" s="467">
        <v>0</v>
      </c>
      <c r="N76"/>
      <c r="O76" s="146">
        <f t="shared" si="6"/>
        <v>3.155611220080979E-2</v>
      </c>
      <c r="P76" s="464">
        <f t="shared" si="7"/>
        <v>2.5339027695602742E-2</v>
      </c>
      <c r="Q76" s="465"/>
      <c r="R76" s="463"/>
    </row>
    <row r="77" spans="1:31" ht="12.75" customHeight="1">
      <c r="A77" s="310" t="s">
        <v>257</v>
      </c>
      <c r="B77">
        <v>109.1</v>
      </c>
      <c r="C77" s="420">
        <v>423773.75919999991</v>
      </c>
      <c r="D77" s="158">
        <v>86.204799999999977</v>
      </c>
      <c r="E77" s="158">
        <v>494583.58193420951</v>
      </c>
      <c r="F77" s="337">
        <v>90.725345668431359</v>
      </c>
      <c r="G77" s="515">
        <f t="shared" si="2"/>
        <v>1.1670934577636056</v>
      </c>
      <c r="H77" s="218">
        <f t="shared" si="3"/>
        <v>1.0524396050849998</v>
      </c>
      <c r="I77" s="469">
        <f t="shared" si="4"/>
        <v>2.3392363478779321E-2</v>
      </c>
      <c r="J77" s="469">
        <f t="shared" si="5"/>
        <v>2.4292551247665842E-2</v>
      </c>
      <c r="K77" s="146">
        <v>2.0809909376142688E-3</v>
      </c>
      <c r="L77" s="146">
        <v>-4.7661004928509776E-3</v>
      </c>
      <c r="M77" s="467">
        <v>-0.01</v>
      </c>
      <c r="N77"/>
      <c r="O77" s="146">
        <f t="shared" si="6"/>
        <v>2.527376040756971E-2</v>
      </c>
      <c r="P77" s="464">
        <f t="shared" si="7"/>
        <v>2.0553959801992771E-2</v>
      </c>
      <c r="Q77" s="465"/>
      <c r="R77" s="463"/>
    </row>
    <row r="78" spans="1:31" ht="12.75" customHeight="1">
      <c r="A78" s="310" t="s">
        <v>256</v>
      </c>
      <c r="B78">
        <v>221.3</v>
      </c>
      <c r="C78" s="420">
        <v>421367.98800000013</v>
      </c>
      <c r="D78" s="158">
        <v>71.21759999999999</v>
      </c>
      <c r="E78" s="158">
        <v>1802859.7941786097</v>
      </c>
      <c r="F78" s="337">
        <v>273.78536517677128</v>
      </c>
      <c r="G78" s="515">
        <f t="shared" si="2"/>
        <v>4.2785874710980876</v>
      </c>
      <c r="H78" s="218">
        <f t="shared" si="3"/>
        <v>3.8443497839968113</v>
      </c>
      <c r="I78" s="469">
        <f t="shared" si="4"/>
        <v>2.3259564613499383E-2</v>
      </c>
      <c r="J78" s="469">
        <f t="shared" si="5"/>
        <v>2.0069151575501213E-2</v>
      </c>
      <c r="K78" s="146">
        <v>7.6164319120813673E-2</v>
      </c>
      <c r="L78" s="146">
        <v>5.3258282170711269E-2</v>
      </c>
      <c r="M78" s="467">
        <v>0</v>
      </c>
      <c r="N78"/>
      <c r="O78" s="146">
        <f t="shared" si="6"/>
        <v>9.2128101600776099E-2</v>
      </c>
      <c r="P78" s="464">
        <f t="shared" si="7"/>
        <v>6.2026475057844387E-2</v>
      </c>
      <c r="Q78" s="465"/>
      <c r="R78" s="463"/>
    </row>
    <row r="79" spans="1:31" ht="12.75" customHeight="1">
      <c r="A79" s="310" t="s">
        <v>681</v>
      </c>
      <c r="B79">
        <v>173.2</v>
      </c>
      <c r="C79" s="420">
        <v>416666.55319999997</v>
      </c>
      <c r="D79" s="158">
        <v>94.707600000000028</v>
      </c>
      <c r="E79" s="158">
        <v>247952.74246009174</v>
      </c>
      <c r="F79" s="337">
        <v>48.364525160470713</v>
      </c>
      <c r="G79" s="515">
        <f t="shared" si="2"/>
        <v>0.59508674395824235</v>
      </c>
      <c r="H79" s="218">
        <f t="shared" si="3"/>
        <v>0.51067205969183782</v>
      </c>
      <c r="I79" s="469">
        <f t="shared" si="4"/>
        <v>2.3000044835962893E-2</v>
      </c>
      <c r="J79" s="469">
        <f t="shared" si="5"/>
        <v>2.6688644095728298E-2</v>
      </c>
      <c r="K79" s="146">
        <v>-1.1420627732917854E-2</v>
      </c>
      <c r="L79" s="146">
        <v>-2.0104609445319221E-2</v>
      </c>
      <c r="M79" s="467"/>
      <c r="N79"/>
      <c r="O79" s="146">
        <f t="shared" si="6"/>
        <v>1.2670655545880623E-2</v>
      </c>
      <c r="P79" s="464">
        <f t="shared" si="7"/>
        <v>1.095705393753801E-2</v>
      </c>
      <c r="Q79" s="465"/>
      <c r="R79" s="463"/>
    </row>
    <row r="80" spans="1:31" ht="12.75" customHeight="1">
      <c r="A80" s="310" t="s">
        <v>676</v>
      </c>
      <c r="B80">
        <v>112.3</v>
      </c>
      <c r="C80" s="420">
        <v>362483.08679999982</v>
      </c>
      <c r="D80" s="158">
        <v>69.122</v>
      </c>
      <c r="E80" s="158">
        <v>406192.11065090867</v>
      </c>
      <c r="F80" s="337">
        <v>75.630846773344075</v>
      </c>
      <c r="G80" s="515">
        <f t="shared" si="2"/>
        <v>1.1205822435379593</v>
      </c>
      <c r="H80" s="218">
        <f t="shared" si="3"/>
        <v>1.0941646186936731</v>
      </c>
      <c r="I80" s="469">
        <f t="shared" si="4"/>
        <v>2.0009110845708805E-2</v>
      </c>
      <c r="J80" s="469">
        <f t="shared" si="5"/>
        <v>1.9478610556966185E-2</v>
      </c>
      <c r="K80" s="146">
        <v>8.2422098442291869E-4</v>
      </c>
      <c r="L80" s="146">
        <v>-2.9739712843213084E-3</v>
      </c>
      <c r="M80" s="467"/>
      <c r="N80"/>
      <c r="O80" s="146">
        <f t="shared" si="6"/>
        <v>2.0756859829208229E-2</v>
      </c>
      <c r="P80" s="464">
        <f t="shared" si="7"/>
        <v>1.7134278992456842E-2</v>
      </c>
      <c r="Q80" s="465"/>
      <c r="R80" s="463"/>
    </row>
    <row r="81" spans="1:31" ht="12.75" customHeight="1">
      <c r="A81" s="544" t="s">
        <v>258</v>
      </c>
      <c r="B81" s="545"/>
      <c r="C81" s="546">
        <v>1941925.9639999999</v>
      </c>
      <c r="D81" s="309">
        <v>400.99239999999998</v>
      </c>
      <c r="E81" s="309">
        <v>3046240.8709999998</v>
      </c>
      <c r="F81" s="547">
        <v>525.63694229999999</v>
      </c>
      <c r="G81" s="548">
        <f t="shared" ref="G81:G82" si="8">E81/C81</f>
        <v>1.5686699325680369</v>
      </c>
      <c r="H81" s="217">
        <f t="shared" ref="H81:H82" si="9">F81/D81</f>
        <v>1.3108401613097904</v>
      </c>
      <c r="I81" s="549">
        <f t="shared" ref="I81:I82" si="10">C81/$C$82</f>
        <v>0.10719455136750934</v>
      </c>
      <c r="J81" s="549">
        <f t="shared" ref="J81:J82" si="11">D81/$D$82</f>
        <v>0.11299983790838239</v>
      </c>
      <c r="K81" s="543">
        <v>5.3199999999999997E-2</v>
      </c>
      <c r="L81" s="543">
        <v>7.9000000000000008E-3</v>
      </c>
      <c r="M81" s="467"/>
      <c r="N81"/>
      <c r="O81" s="146">
        <f t="shared" si="6"/>
        <v>0.15566623060213475</v>
      </c>
      <c r="P81" s="464">
        <f t="shared" si="7"/>
        <v>0.11908381834069888</v>
      </c>
      <c r="Q81" s="465"/>
      <c r="R81" s="463"/>
    </row>
    <row r="82" spans="1:31" ht="12.75" customHeight="1">
      <c r="A82" s="4" t="s">
        <v>259</v>
      </c>
      <c r="B82"/>
      <c r="C82" s="202">
        <f>SUM(C70:C81)</f>
        <v>18115901.780699998</v>
      </c>
      <c r="D82" s="202">
        <f>SUM(D70:D81)</f>
        <v>3548.6104</v>
      </c>
      <c r="E82" s="202">
        <f>SUM(E70:E81)</f>
        <v>19569053.989531271</v>
      </c>
      <c r="F82" s="202">
        <f>SUM(F70:F81)</f>
        <v>4414.0081299387994</v>
      </c>
      <c r="G82" s="516">
        <f t="shared" si="8"/>
        <v>1.0802141801397602</v>
      </c>
      <c r="H82" s="473">
        <f t="shared" si="9"/>
        <v>1.2438694678736215</v>
      </c>
      <c r="I82" s="306">
        <f t="shared" si="10"/>
        <v>1</v>
      </c>
      <c r="J82" s="306">
        <f t="shared" si="11"/>
        <v>1</v>
      </c>
      <c r="K82" s="514"/>
      <c r="L82" s="514"/>
      <c r="M82" s="467"/>
      <c r="N82"/>
      <c r="O82" s="462"/>
      <c r="P82" s="464"/>
      <c r="Q82" s="465"/>
      <c r="R82" s="463"/>
    </row>
    <row r="83" spans="1:31" ht="39" customHeight="1">
      <c r="A83" s="4"/>
      <c r="B83" s="202"/>
      <c r="C83" s="169"/>
      <c r="D83" s="169"/>
      <c r="E83" s="421"/>
      <c r="F83" s="422"/>
      <c r="G83" s="182"/>
      <c r="H83" s="303"/>
      <c r="I83" s="303"/>
      <c r="J83" s="423"/>
      <c r="K83" s="423"/>
      <c r="L83" s="423"/>
      <c r="M83" s="467"/>
      <c r="N83"/>
      <c r="O83" s="462"/>
      <c r="P83" s="464"/>
      <c r="Q83" s="465"/>
      <c r="R83" s="463"/>
    </row>
    <row r="84" spans="1:31" ht="12.75" customHeight="1">
      <c r="A84" s="478" t="s">
        <v>423</v>
      </c>
      <c r="B84" s="202"/>
      <c r="C84" s="169"/>
      <c r="D84" s="169"/>
      <c r="E84" s="421"/>
      <c r="F84" s="422"/>
      <c r="G84" s="182"/>
      <c r="H84" s="303"/>
      <c r="I84" s="303"/>
      <c r="J84" s="423"/>
      <c r="K84" s="423"/>
      <c r="L84" s="423"/>
      <c r="M84" s="467"/>
      <c r="N84"/>
      <c r="O84" s="462"/>
      <c r="P84" s="464"/>
      <c r="Q84" s="465"/>
      <c r="R84" s="463"/>
    </row>
    <row r="85" spans="1:31" ht="12.75" customHeight="1">
      <c r="A85" s="478"/>
      <c r="B85" s="202"/>
      <c r="C85" s="169"/>
      <c r="D85" s="169"/>
      <c r="E85" s="421"/>
      <c r="F85" s="422"/>
      <c r="G85" s="182"/>
      <c r="H85" s="303"/>
      <c r="I85" s="303"/>
      <c r="J85" s="423"/>
      <c r="K85" s="423"/>
      <c r="L85" s="423"/>
      <c r="M85" s="467"/>
      <c r="N85"/>
      <c r="O85" s="462"/>
      <c r="P85" s="464"/>
      <c r="Q85" s="465"/>
      <c r="R85" s="463"/>
    </row>
    <row r="86" spans="1:31" ht="12.75" customHeight="1">
      <c r="A86" s="863" t="s">
        <v>260</v>
      </c>
      <c r="B86" s="202"/>
      <c r="C86" s="169"/>
      <c r="D86" s="169"/>
      <c r="E86" s="421"/>
      <c r="F86" s="422"/>
      <c r="G86" s="182"/>
      <c r="H86" s="303"/>
      <c r="I86" s="303"/>
      <c r="J86" s="423"/>
      <c r="K86" s="423"/>
      <c r="L86" s="423"/>
      <c r="M86" s="467"/>
      <c r="N86"/>
      <c r="O86" s="1158" t="s">
        <v>261</v>
      </c>
      <c r="P86" s="1158"/>
      <c r="Q86" s="1158"/>
      <c r="R86" s="1158"/>
      <c r="S86" s="1158"/>
      <c r="T86" s="1158"/>
      <c r="U86" s="1158"/>
      <c r="Y86" s="1158" t="s">
        <v>262</v>
      </c>
      <c r="Z86" s="1158"/>
      <c r="AA86" s="1158"/>
      <c r="AB86" s="1158"/>
      <c r="AC86" s="1158"/>
      <c r="AD86" s="1158"/>
      <c r="AE86" s="1158"/>
    </row>
    <row r="87" spans="1:31" ht="40.200000000000003" thickBot="1">
      <c r="A87" s="573" t="s">
        <v>46</v>
      </c>
      <c r="B87" s="864" t="s">
        <v>219</v>
      </c>
      <c r="C87" s="864" t="s">
        <v>204</v>
      </c>
      <c r="D87" s="864" t="s">
        <v>205</v>
      </c>
      <c r="E87" s="864" t="s">
        <v>207</v>
      </c>
      <c r="F87" s="864" t="s">
        <v>263</v>
      </c>
      <c r="G87" s="864" t="s">
        <v>264</v>
      </c>
      <c r="H87" s="864" t="s">
        <v>208</v>
      </c>
      <c r="I87" s="864" t="s">
        <v>209</v>
      </c>
      <c r="J87" s="864" t="s">
        <v>265</v>
      </c>
      <c r="K87" s="864" t="s">
        <v>266</v>
      </c>
      <c r="L87"/>
      <c r="M87" s="467"/>
      <c r="N87"/>
      <c r="O87" s="462"/>
      <c r="P87" s="464"/>
      <c r="Q87" s="465"/>
      <c r="R87" s="463"/>
    </row>
    <row r="88" spans="1:31" ht="12.75" customHeight="1" thickBot="1">
      <c r="A88" s="1207" t="s">
        <v>668</v>
      </c>
      <c r="B88" s="451" t="s">
        <v>230</v>
      </c>
      <c r="C88" s="453">
        <v>2</v>
      </c>
      <c r="D88" s="420">
        <v>81889.818700000003</v>
      </c>
      <c r="E88" s="451">
        <v>89301.199832472601</v>
      </c>
      <c r="F88" s="518">
        <f>E88/D88</f>
        <v>1.090504305054379</v>
      </c>
      <c r="G88" s="452">
        <f>E88/$E$96</f>
        <v>4.5633886993562897E-3</v>
      </c>
      <c r="H88" s="451">
        <v>15.220099999999999</v>
      </c>
      <c r="I88" s="451">
        <v>0</v>
      </c>
      <c r="J88" s="518">
        <f t="shared" ref="J88:J95" si="12">I88/H88</f>
        <v>0</v>
      </c>
      <c r="K88" s="452">
        <f>I88/$I$96</f>
        <v>0</v>
      </c>
      <c r="L88"/>
      <c r="M88" s="467"/>
      <c r="N88"/>
      <c r="O88" s="462"/>
      <c r="P88" s="464"/>
      <c r="Q88" s="465"/>
      <c r="R88" s="463"/>
    </row>
    <row r="89" spans="1:31" s="982" customFormat="1" ht="12.75" customHeight="1" thickBot="1">
      <c r="A89" s="1207"/>
      <c r="B89" s="451" t="s">
        <v>224</v>
      </c>
      <c r="C89" s="453">
        <v>17</v>
      </c>
      <c r="D89" s="420">
        <v>1161617.5245999999</v>
      </c>
      <c r="E89" s="451">
        <v>1906596.3656487351</v>
      </c>
      <c r="F89" s="518">
        <f>E89/D89</f>
        <v>1.6413288584857282</v>
      </c>
      <c r="G89" s="452">
        <f>E89/$E$96</f>
        <v>9.7429153533852439E-2</v>
      </c>
      <c r="H89" s="451">
        <v>236.54630000000003</v>
      </c>
      <c r="I89" s="451">
        <v>269.5542525648309</v>
      </c>
      <c r="J89" s="518">
        <f t="shared" ref="J89" si="13">I89/H89</f>
        <v>1.1395411915757332</v>
      </c>
      <c r="K89" s="452">
        <f>I89/$I$96</f>
        <v>6.106791030453617E-2</v>
      </c>
      <c r="M89" s="467"/>
      <c r="O89" s="1039"/>
      <c r="P89" s="1041"/>
      <c r="Q89" s="1042"/>
      <c r="R89" s="1040"/>
    </row>
    <row r="90" spans="1:31" ht="12.75" customHeight="1" thickBot="1">
      <c r="A90" s="1207"/>
      <c r="B90" s="519" t="s">
        <v>225</v>
      </c>
      <c r="C90" s="453">
        <v>122</v>
      </c>
      <c r="D90" s="420">
        <v>4405924.4718000004</v>
      </c>
      <c r="E90" s="454">
        <v>4812542.8127977606</v>
      </c>
      <c r="F90" s="518">
        <f t="shared" ref="F90:F96" si="14">E90/D90</f>
        <v>1.0922889948750392</v>
      </c>
      <c r="G90" s="452">
        <f t="shared" ref="G90:G95" si="15">E90/$E$96</f>
        <v>0.24592618607912334</v>
      </c>
      <c r="H90" s="454">
        <v>862.4446999999999</v>
      </c>
      <c r="I90" s="454">
        <v>1313.7192288064939</v>
      </c>
      <c r="J90" s="518">
        <f t="shared" si="12"/>
        <v>1.5232503936849446</v>
      </c>
      <c r="K90" s="452">
        <f>I90/$I$96</f>
        <v>0.29762501339430403</v>
      </c>
      <c r="L90"/>
      <c r="M90" s="467"/>
      <c r="N90"/>
      <c r="O90" s="462"/>
      <c r="P90" s="464"/>
      <c r="Q90" s="465"/>
      <c r="R90" s="463"/>
    </row>
    <row r="91" spans="1:31" ht="12.75" customHeight="1" thickBot="1">
      <c r="A91" s="1207"/>
      <c r="B91" s="451" t="s">
        <v>226</v>
      </c>
      <c r="C91" s="453">
        <v>116</v>
      </c>
      <c r="D91" s="420">
        <v>4828494.599200001</v>
      </c>
      <c r="E91" s="451">
        <v>5590310.8273746846</v>
      </c>
      <c r="F91" s="518">
        <f t="shared" si="14"/>
        <v>1.1577751020578761</v>
      </c>
      <c r="G91" s="452">
        <f t="shared" si="15"/>
        <v>0.28567097982321027</v>
      </c>
      <c r="H91" s="451">
        <v>928.03550000000007</v>
      </c>
      <c r="I91" s="451">
        <v>1107.8179852751261</v>
      </c>
      <c r="J91" s="518">
        <f t="shared" si="12"/>
        <v>1.1937237156069203</v>
      </c>
      <c r="K91" s="452">
        <f t="shared" ref="K91:K92" si="16">I91/$I$96</f>
        <v>0.25097778541728721</v>
      </c>
      <c r="L91"/>
      <c r="M91" s="467"/>
      <c r="N91"/>
      <c r="O91" s="462"/>
      <c r="P91" s="464"/>
      <c r="Q91" s="465"/>
      <c r="R91" s="463"/>
    </row>
    <row r="92" spans="1:31" ht="12.75" customHeight="1" thickBot="1">
      <c r="A92" s="1207"/>
      <c r="B92" s="454" t="s">
        <v>227</v>
      </c>
      <c r="C92" s="453">
        <v>79</v>
      </c>
      <c r="D92" s="420">
        <v>2108525.4932000004</v>
      </c>
      <c r="E92" s="454">
        <v>2492086.7525227978</v>
      </c>
      <c r="F92" s="518">
        <f t="shared" si="14"/>
        <v>1.1819097092066391</v>
      </c>
      <c r="G92" s="452">
        <f t="shared" si="15"/>
        <v>0.12734835081289375</v>
      </c>
      <c r="H92" s="454">
        <v>422.04149999999953</v>
      </c>
      <c r="I92" s="454">
        <v>559.02948297965543</v>
      </c>
      <c r="J92" s="518">
        <f t="shared" si="12"/>
        <v>1.3245841534058997</v>
      </c>
      <c r="K92" s="452">
        <f t="shared" si="16"/>
        <v>0.12664894728745585</v>
      </c>
      <c r="L92"/>
      <c r="M92" s="467"/>
      <c r="N92"/>
      <c r="O92" s="462"/>
      <c r="P92" s="464"/>
      <c r="Q92" s="465"/>
      <c r="R92" s="463"/>
    </row>
    <row r="93" spans="1:31" ht="12.75" customHeight="1" thickBot="1">
      <c r="A93" s="1207"/>
      <c r="B93" s="451" t="s">
        <v>228</v>
      </c>
      <c r="C93" s="453">
        <v>41</v>
      </c>
      <c r="D93" s="420">
        <v>3419140.2891999981</v>
      </c>
      <c r="E93" s="451">
        <v>3035097.0268050591</v>
      </c>
      <c r="F93" s="518">
        <f t="shared" si="14"/>
        <v>0.8876784133110851</v>
      </c>
      <c r="G93" s="452">
        <f t="shared" si="15"/>
        <v>0.15509676801157252</v>
      </c>
      <c r="H93" s="451">
        <v>671.56070000000034</v>
      </c>
      <c r="I93" s="451">
        <v>670.54233399753696</v>
      </c>
      <c r="J93" s="518">
        <f t="shared" si="12"/>
        <v>0.9984835830886718</v>
      </c>
      <c r="K93" s="452">
        <f>I93/$I$96</f>
        <v>0.15191234684048366</v>
      </c>
      <c r="L93"/>
      <c r="M93" s="467"/>
      <c r="N93"/>
      <c r="O93" s="462"/>
      <c r="P93" s="464"/>
      <c r="Q93" s="465"/>
      <c r="R93" s="463"/>
    </row>
    <row r="94" spans="1:31" ht="12.75" customHeight="1" thickBot="1">
      <c r="A94" s="1207"/>
      <c r="B94" s="454" t="s">
        <v>229</v>
      </c>
      <c r="C94" s="453">
        <v>25</v>
      </c>
      <c r="D94" s="420">
        <v>2065624.8156000001</v>
      </c>
      <c r="E94" s="454">
        <v>1579678.5880578989</v>
      </c>
      <c r="F94" s="518">
        <f t="shared" si="14"/>
        <v>0.76474613207967834</v>
      </c>
      <c r="G94" s="452">
        <f t="shared" si="15"/>
        <v>8.0723298576971872E-2</v>
      </c>
      <c r="H94" s="454">
        <v>403.78729999999996</v>
      </c>
      <c r="I94" s="454">
        <v>485.99844925932535</v>
      </c>
      <c r="J94" s="518">
        <f t="shared" si="12"/>
        <v>1.2036001361591249</v>
      </c>
      <c r="K94" s="452">
        <f>I94/$I$96</f>
        <v>0.11010365974609893</v>
      </c>
      <c r="L94"/>
      <c r="M94" s="467"/>
      <c r="N94"/>
      <c r="O94" s="462"/>
      <c r="P94" s="464"/>
      <c r="Q94" s="465"/>
      <c r="R94" s="463"/>
    </row>
    <row r="95" spans="1:31" ht="12.75" customHeight="1">
      <c r="A95" s="1207"/>
      <c r="B95" s="569" t="s">
        <v>267</v>
      </c>
      <c r="C95" s="570">
        <v>6</v>
      </c>
      <c r="D95" s="569">
        <v>44684.768499999998</v>
      </c>
      <c r="E95" s="569">
        <v>63440.416393793006</v>
      </c>
      <c r="F95" s="572">
        <f t="shared" si="14"/>
        <v>1.4197324619415452</v>
      </c>
      <c r="G95" s="572">
        <f t="shared" si="15"/>
        <v>3.2418744630194813E-3</v>
      </c>
      <c r="H95" s="569">
        <v>8.9742999999999995</v>
      </c>
      <c r="I95" s="569">
        <v>7.3463970924265869</v>
      </c>
      <c r="J95" s="572">
        <f t="shared" si="12"/>
        <v>0.81860391255324505</v>
      </c>
      <c r="K95" s="571">
        <f>I95/$I$96</f>
        <v>1.664337009834084E-3</v>
      </c>
      <c r="L95"/>
      <c r="M95" s="467"/>
      <c r="N95"/>
      <c r="O95" s="462"/>
      <c r="P95" s="464"/>
      <c r="Q95" s="465"/>
      <c r="R95" s="463"/>
    </row>
    <row r="96" spans="1:31" ht="12.75" customHeight="1" thickBot="1">
      <c r="A96" s="1208"/>
      <c r="B96" s="455" t="s">
        <v>215</v>
      </c>
      <c r="C96" s="455">
        <f>SUM(C88:C95)</f>
        <v>408</v>
      </c>
      <c r="D96" s="455">
        <f>SUM(D88:D95)</f>
        <v>18115901.7808</v>
      </c>
      <c r="E96" s="455">
        <f>SUM(E88:E95)</f>
        <v>19569053.989433203</v>
      </c>
      <c r="F96" s="517">
        <f t="shared" si="14"/>
        <v>1.080214180128384</v>
      </c>
      <c r="G96" s="517">
        <f>SUM(G88:G95)</f>
        <v>1</v>
      </c>
      <c r="H96" s="455">
        <f>SUM(H88:H95)</f>
        <v>3548.6103999999996</v>
      </c>
      <c r="I96" s="455">
        <f>SUM(I88:I95)</f>
        <v>4414.0081299753956</v>
      </c>
      <c r="J96" s="517">
        <f>I96/H96</f>
        <v>1.2438694678839346</v>
      </c>
      <c r="K96" s="517">
        <f>SUM(K88:K95)</f>
        <v>0.99999999999999989</v>
      </c>
      <c r="L96"/>
      <c r="M96" s="467"/>
      <c r="N96"/>
      <c r="O96" s="462"/>
      <c r="P96" s="464"/>
      <c r="Q96" s="465"/>
      <c r="R96" s="463"/>
    </row>
    <row r="97" spans="1:18" ht="12.75" customHeight="1">
      <c r="B97"/>
      <c r="C97"/>
      <c r="D97"/>
      <c r="E97"/>
      <c r="F97"/>
      <c r="G97"/>
      <c r="H97"/>
      <c r="I97"/>
      <c r="J97"/>
      <c r="K97"/>
      <c r="L97" s="423"/>
      <c r="M97" s="467"/>
      <c r="N97"/>
      <c r="O97" s="462"/>
      <c r="P97" s="464"/>
      <c r="Q97" s="465"/>
      <c r="R97" s="463"/>
    </row>
    <row r="98" spans="1:18" ht="12.75" customHeight="1">
      <c r="A98" s="478" t="s">
        <v>693</v>
      </c>
      <c r="B98"/>
      <c r="C98"/>
      <c r="D98"/>
      <c r="E98"/>
      <c r="F98"/>
      <c r="G98"/>
      <c r="H98"/>
      <c r="I98"/>
      <c r="J98"/>
      <c r="K98"/>
      <c r="L98" s="423"/>
      <c r="M98" s="467"/>
      <c r="N98"/>
      <c r="O98" s="462"/>
      <c r="P98" s="464"/>
      <c r="Q98" s="465"/>
      <c r="R98" s="463"/>
    </row>
    <row r="99" spans="1:18" ht="12.75" customHeight="1">
      <c r="A99" s="478" t="s">
        <v>268</v>
      </c>
      <c r="B99" s="202"/>
      <c r="C99" s="169"/>
      <c r="D99" s="169"/>
      <c r="E99" s="421"/>
      <c r="F99" s="422"/>
      <c r="G99" s="182"/>
      <c r="H99" s="303"/>
      <c r="I99" s="303"/>
      <c r="J99" s="423"/>
      <c r="K99" s="423"/>
      <c r="L99" s="423"/>
      <c r="M99" s="467"/>
      <c r="N99"/>
      <c r="O99" s="462"/>
      <c r="P99" s="464"/>
      <c r="Q99" s="465"/>
      <c r="R99" s="463"/>
    </row>
    <row r="100" spans="1:18" ht="12.75" customHeight="1">
      <c r="B100" s="202"/>
      <c r="C100" s="169"/>
      <c r="D100" s="169"/>
      <c r="E100" s="421"/>
      <c r="F100" s="422"/>
      <c r="G100" s="182"/>
      <c r="H100" s="303"/>
      <c r="I100" s="303"/>
      <c r="J100" s="423"/>
      <c r="K100" s="423"/>
      <c r="L100" s="423"/>
      <c r="M100" s="467"/>
      <c r="N100"/>
      <c r="O100" s="462"/>
      <c r="P100" s="464"/>
      <c r="Q100" s="465"/>
      <c r="R100" s="463"/>
    </row>
    <row r="101" spans="1:18" ht="12.75" customHeight="1">
      <c r="M101" s="467"/>
      <c r="N101"/>
      <c r="O101" s="462"/>
      <c r="P101" s="464"/>
      <c r="Q101" s="465"/>
      <c r="R101" s="463"/>
    </row>
    <row r="102" spans="1:18" ht="12.75" customHeight="1">
      <c r="M102" s="80"/>
      <c r="N102"/>
      <c r="P102" s="32"/>
    </row>
    <row r="103" spans="1:18" ht="12.75" customHeight="1">
      <c r="M103" s="80"/>
      <c r="N103"/>
      <c r="O103" s="478" t="s">
        <v>268</v>
      </c>
      <c r="P103" s="32"/>
    </row>
    <row r="104" spans="1:18" ht="12.75" customHeight="1">
      <c r="N104"/>
      <c r="P104" s="32"/>
    </row>
    <row r="105" spans="1:18" ht="12.75" customHeight="1">
      <c r="N105"/>
      <c r="P105" s="32"/>
    </row>
    <row r="106" spans="1:18" ht="12.75" customHeight="1">
      <c r="N106"/>
      <c r="P106" s="32"/>
    </row>
    <row r="107" spans="1:18" ht="12.75" customHeight="1">
      <c r="N107"/>
      <c r="P107" s="32"/>
    </row>
    <row r="108" spans="1:18" ht="12.75" customHeight="1">
      <c r="N108"/>
      <c r="P108" s="32"/>
    </row>
    <row r="109" spans="1:18" ht="12.75" customHeight="1">
      <c r="N109"/>
      <c r="P109" s="32"/>
    </row>
    <row r="110" spans="1:18" ht="12.75" customHeight="1">
      <c r="N110"/>
      <c r="P110" s="32"/>
    </row>
    <row r="111" spans="1:18" ht="12.75" customHeight="1">
      <c r="N111"/>
      <c r="P111" s="32"/>
    </row>
    <row r="112" spans="1:18" ht="12.75" customHeight="1">
      <c r="N112"/>
      <c r="P112" s="32"/>
    </row>
    <row r="113" spans="14:16" ht="12.75" customHeight="1">
      <c r="N113"/>
      <c r="P113" s="32"/>
    </row>
    <row r="114" spans="14:16" ht="12.75" customHeight="1">
      <c r="N114"/>
      <c r="P114" s="32"/>
    </row>
    <row r="115" spans="14:16" ht="12.75" customHeight="1">
      <c r="N115"/>
      <c r="P115" s="32"/>
    </row>
    <row r="116" spans="14:16" ht="12.75" customHeight="1">
      <c r="N116"/>
      <c r="P116" s="32"/>
    </row>
    <row r="117" spans="14:16" ht="12.75" customHeight="1">
      <c r="N117"/>
      <c r="P117" s="32"/>
    </row>
    <row r="118" spans="14:16" ht="12.75" customHeight="1">
      <c r="N118"/>
      <c r="P118" s="32"/>
    </row>
    <row r="119" spans="14:16" ht="12.75" customHeight="1"/>
    <row r="120" spans="14:16" ht="12.75" customHeight="1">
      <c r="N120"/>
    </row>
    <row r="121" spans="14:16" ht="12.75" customHeight="1">
      <c r="N121"/>
    </row>
    <row r="122" spans="14:16" ht="12.75" customHeight="1">
      <c r="N122"/>
      <c r="P122" s="32"/>
    </row>
    <row r="123" spans="14:16" ht="12.75" customHeight="1"/>
    <row r="124" spans="14:16" ht="12.75" customHeight="1"/>
    <row r="125" spans="14:16" ht="12.75" customHeight="1"/>
    <row r="126" spans="14:16" ht="12.75" customHeight="1"/>
    <row r="127" spans="14:16" ht="12.75" customHeight="1"/>
    <row r="128" spans="14:16"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sheetData>
  <sortState xmlns:xlrd2="http://schemas.microsoft.com/office/spreadsheetml/2017/richdata2" ref="A70:L80">
    <sortCondition descending="1" ref="I70:I80"/>
  </sortState>
  <mergeCells count="31">
    <mergeCell ref="O68:U68"/>
    <mergeCell ref="O24:U24"/>
    <mergeCell ref="Y68:AE68"/>
    <mergeCell ref="O86:U86"/>
    <mergeCell ref="Y86:AE86"/>
    <mergeCell ref="O32:U32"/>
    <mergeCell ref="A4:G4"/>
    <mergeCell ref="A25:D25"/>
    <mergeCell ref="A45:E45"/>
    <mergeCell ref="A1:U1"/>
    <mergeCell ref="A2:U2"/>
    <mergeCell ref="A3:U3"/>
    <mergeCell ref="O6:U6"/>
    <mergeCell ref="O5:U5"/>
    <mergeCell ref="O4:U4"/>
    <mergeCell ref="A5:G5"/>
    <mergeCell ref="A6:G6"/>
    <mergeCell ref="A88:A96"/>
    <mergeCell ref="A48:E48"/>
    <mergeCell ref="B10:D10"/>
    <mergeCell ref="E10:G10"/>
    <mergeCell ref="A7:G7"/>
    <mergeCell ref="A8:G8"/>
    <mergeCell ref="A32:F32"/>
    <mergeCell ref="A17:G17"/>
    <mergeCell ref="B18:D18"/>
    <mergeCell ref="E18:G18"/>
    <mergeCell ref="A62:G62"/>
    <mergeCell ref="B49:E49"/>
    <mergeCell ref="F49:F50"/>
    <mergeCell ref="A9:G9"/>
  </mergeCells>
  <pageMargins left="0.7" right="0.7" top="0.75" bottom="0.75" header="0.3" footer="0.3"/>
  <pageSetup scale="27" orientation="landscape" verticalDpi="200" r:id="rId1"/>
  <headerFooter alignWithMargins="0"/>
  <ignoredErrors>
    <ignoredError sqref="D39 G39 F96"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182"/>
  <sheetViews>
    <sheetView zoomScaleNormal="100" zoomScaleSheetLayoutView="100" workbookViewId="0">
      <selection sqref="A1:R1"/>
    </sheetView>
  </sheetViews>
  <sheetFormatPr defaultColWidth="9.33203125" defaultRowHeight="13.2"/>
  <cols>
    <col min="1" max="1" width="39.44140625" style="67" customWidth="1"/>
    <col min="2" max="2" width="18.5546875" style="69" customWidth="1"/>
    <col min="3" max="7" width="18.5546875" style="71" customWidth="1"/>
    <col min="8" max="8" width="34.6640625" style="71" customWidth="1"/>
    <col min="9" max="9" width="15.33203125" style="71" customWidth="1"/>
    <col min="10" max="10" width="0.5546875" style="80" customWidth="1"/>
    <col min="11" max="11" width="11.6640625" style="71" customWidth="1"/>
    <col min="12" max="12" width="12.6640625" style="71" customWidth="1"/>
    <col min="13" max="16" width="12.6640625" style="67" customWidth="1"/>
    <col min="17" max="17" width="5.6640625" style="67" customWidth="1"/>
    <col min="18" max="18" width="12.6640625" style="67" customWidth="1"/>
    <col min="19" max="16384" width="9.33203125" style="67"/>
  </cols>
  <sheetData>
    <row r="1" spans="1:20" ht="13.2" customHeight="1">
      <c r="A1" s="1214" t="str">
        <f>Cover!B8</f>
        <v>Evergy Missouri West, Inc. Evaluation, Measurement, and Verification Report: Databook</v>
      </c>
      <c r="B1" s="1214"/>
      <c r="C1" s="1214"/>
      <c r="D1" s="1214"/>
      <c r="E1" s="1214"/>
      <c r="F1" s="1214"/>
      <c r="G1" s="1214"/>
      <c r="H1" s="1214"/>
      <c r="I1" s="1214"/>
      <c r="J1" s="1214"/>
      <c r="K1" s="1214"/>
      <c r="L1" s="1214"/>
      <c r="M1" s="1214"/>
      <c r="N1" s="1214"/>
      <c r="O1" s="1214"/>
      <c r="P1" s="1214"/>
      <c r="Q1" s="1214"/>
      <c r="R1" s="1214"/>
      <c r="S1" s="102"/>
      <c r="T1" s="102"/>
    </row>
    <row r="2" spans="1:20" ht="35.25" customHeight="1">
      <c r="A2" s="1215"/>
      <c r="B2" s="1215"/>
      <c r="C2" s="1215"/>
      <c r="D2" s="1215"/>
      <c r="E2" s="1215"/>
      <c r="F2" s="1215"/>
      <c r="G2" s="1215"/>
      <c r="H2" s="1215"/>
      <c r="I2" s="1215"/>
      <c r="J2" s="1215"/>
      <c r="K2" s="1215"/>
      <c r="L2" s="1215"/>
      <c r="M2" s="1215"/>
      <c r="N2" s="1215"/>
      <c r="O2" s="1215"/>
      <c r="P2" s="1215"/>
      <c r="Q2" s="1215"/>
      <c r="R2" s="1215"/>
    </row>
    <row r="3" spans="1:20">
      <c r="A3" s="1216"/>
      <c r="B3" s="1216"/>
      <c r="C3" s="1216"/>
      <c r="D3" s="1216"/>
      <c r="E3" s="1216"/>
      <c r="F3" s="1216"/>
      <c r="G3" s="1216"/>
      <c r="H3" s="1216"/>
      <c r="I3" s="1216"/>
      <c r="J3" s="1216"/>
      <c r="K3" s="1216"/>
      <c r="L3" s="1216"/>
      <c r="M3" s="1216"/>
      <c r="N3" s="1216"/>
      <c r="O3" s="1216"/>
      <c r="P3" s="1216"/>
      <c r="Q3" s="1216"/>
      <c r="R3" s="1216"/>
    </row>
    <row r="4" spans="1:20" ht="30" customHeight="1">
      <c r="A4" s="1200" t="s">
        <v>269</v>
      </c>
      <c r="B4" s="1200"/>
      <c r="C4" s="1200"/>
      <c r="D4" s="1200"/>
      <c r="E4" s="1200"/>
      <c r="F4" s="1200"/>
      <c r="G4" s="1200"/>
      <c r="H4" s="863"/>
      <c r="I4" s="863"/>
      <c r="J4" s="149"/>
      <c r="K4" s="863"/>
      <c r="L4" s="1200" t="s">
        <v>270</v>
      </c>
      <c r="M4" s="1200"/>
      <c r="N4" s="1200"/>
      <c r="O4" s="1200"/>
      <c r="P4" s="1200"/>
      <c r="Q4" s="1200"/>
      <c r="R4" s="1200"/>
    </row>
    <row r="5" spans="1:20" ht="15.6">
      <c r="A5" s="1202" t="s">
        <v>189</v>
      </c>
      <c r="B5" s="1202"/>
      <c r="C5" s="1202"/>
      <c r="D5" s="1202"/>
      <c r="E5" s="1202"/>
      <c r="F5" s="1202"/>
      <c r="G5" s="1202"/>
      <c r="H5" s="863"/>
      <c r="I5" s="863"/>
      <c r="J5" s="149"/>
      <c r="K5" s="863"/>
      <c r="L5" s="1220"/>
      <c r="M5" s="1220"/>
      <c r="N5" s="1220"/>
      <c r="O5" s="1220"/>
      <c r="P5" s="1220"/>
      <c r="Q5" s="1220"/>
      <c r="R5" s="1220"/>
    </row>
    <row r="6" spans="1:20" ht="13.5" customHeight="1">
      <c r="A6" s="1202"/>
      <c r="B6" s="1202"/>
      <c r="C6" s="1202"/>
      <c r="D6" s="1202"/>
      <c r="E6" s="1202"/>
      <c r="F6" s="1202"/>
      <c r="G6" s="1202"/>
      <c r="H6" s="863"/>
      <c r="I6" s="863"/>
      <c r="J6" s="149"/>
      <c r="K6" s="863"/>
      <c r="L6" s="1220"/>
      <c r="M6" s="1220"/>
      <c r="N6" s="1220"/>
      <c r="O6" s="1220"/>
      <c r="P6" s="1220"/>
      <c r="Q6" s="1220"/>
      <c r="R6" s="1220"/>
    </row>
    <row r="7" spans="1:20" ht="13.5" customHeight="1">
      <c r="A7" s="1203" t="s">
        <v>422</v>
      </c>
      <c r="B7" s="1203"/>
      <c r="C7" s="1203"/>
      <c r="D7" s="1203"/>
      <c r="E7" s="1203"/>
      <c r="F7" s="1203"/>
      <c r="G7" s="1203"/>
      <c r="H7" s="863"/>
      <c r="I7" s="863"/>
      <c r="J7" s="149"/>
      <c r="K7" s="863"/>
      <c r="L7" s="1220"/>
      <c r="M7" s="1220"/>
      <c r="N7" s="1220"/>
      <c r="O7" s="1220"/>
      <c r="P7" s="1220"/>
      <c r="Q7" s="1220"/>
      <c r="R7" s="1220"/>
    </row>
    <row r="8" spans="1:20" ht="13.5" customHeight="1">
      <c r="A8" s="1202"/>
      <c r="B8" s="1202"/>
      <c r="C8" s="1202"/>
      <c r="D8" s="1202"/>
      <c r="E8" s="1202"/>
      <c r="F8" s="1202"/>
      <c r="G8" s="1202"/>
      <c r="H8" s="863"/>
      <c r="I8" s="863"/>
      <c r="J8" s="149"/>
      <c r="K8" s="863"/>
      <c r="L8" s="1220"/>
      <c r="M8" s="1220"/>
      <c r="N8" s="1220"/>
      <c r="O8" s="1220"/>
      <c r="P8" s="1220"/>
      <c r="Q8" s="1220"/>
      <c r="R8" s="1220"/>
    </row>
    <row r="9" spans="1:20" ht="13.5" customHeight="1">
      <c r="A9" s="1220" t="s">
        <v>271</v>
      </c>
      <c r="B9" s="1220"/>
      <c r="C9" s="1220"/>
      <c r="D9" s="1220"/>
      <c r="E9" s="1220"/>
      <c r="F9" s="1220"/>
      <c r="G9" s="1220"/>
      <c r="H9" s="863"/>
      <c r="I9" s="863"/>
      <c r="J9" s="149"/>
      <c r="K9" s="863"/>
      <c r="L9" s="1220" t="s">
        <v>272</v>
      </c>
      <c r="M9" s="1220"/>
      <c r="N9" s="1220"/>
      <c r="O9" s="1220"/>
      <c r="P9" s="1220"/>
      <c r="Q9" s="1220"/>
      <c r="R9" s="1220"/>
    </row>
    <row r="10" spans="1:20" ht="13.8" thickBot="1">
      <c r="A10" s="150"/>
      <c r="B10" s="1210" t="s">
        <v>24</v>
      </c>
      <c r="C10" s="1221"/>
      <c r="D10" s="1222"/>
      <c r="E10" s="1218" t="s">
        <v>25</v>
      </c>
      <c r="F10" s="1219"/>
      <c r="G10" s="1219"/>
      <c r="H10" s="863"/>
      <c r="I10" s="863"/>
      <c r="J10" s="151"/>
      <c r="K10" s="152"/>
      <c r="L10" s="102"/>
      <c r="M10" s="860"/>
      <c r="N10" s="860"/>
      <c r="O10" s="860"/>
      <c r="P10" s="860"/>
      <c r="Q10" s="860"/>
      <c r="R10" s="860"/>
    </row>
    <row r="11" spans="1:20" ht="28.5" customHeight="1" thickBot="1">
      <c r="A11" s="113"/>
      <c r="B11" s="305" t="s">
        <v>192</v>
      </c>
      <c r="C11" s="153" t="s">
        <v>193</v>
      </c>
      <c r="D11" s="154" t="s">
        <v>194</v>
      </c>
      <c r="E11" s="492" t="s">
        <v>508</v>
      </c>
      <c r="F11" s="487" t="s">
        <v>193</v>
      </c>
      <c r="G11" s="487" t="s">
        <v>30</v>
      </c>
      <c r="H11" s="863"/>
      <c r="I11" s="863"/>
      <c r="J11" s="155"/>
      <c r="K11" s="156"/>
      <c r="L11" s="157"/>
      <c r="M11" s="860"/>
      <c r="N11" s="860"/>
      <c r="O11" s="860"/>
      <c r="P11" s="860"/>
      <c r="Q11" s="860"/>
      <c r="R11" s="860"/>
    </row>
    <row r="12" spans="1:20" ht="13.35" customHeight="1">
      <c r="A12" s="110" t="s">
        <v>196</v>
      </c>
      <c r="B12" s="158">
        <v>11064345.68</v>
      </c>
      <c r="C12" s="158">
        <v>10792666.718862209</v>
      </c>
      <c r="D12" s="333">
        <f>C12/B12</f>
        <v>0.9754455465334132</v>
      </c>
      <c r="E12" s="158">
        <f>'MEEIA Targets'!$E$4+'Extension Budget - Savings'!$C$10</f>
        <v>37599915.444750056</v>
      </c>
      <c r="F12" s="1032">
        <f>C12*D29</f>
        <v>7446940.0360149238</v>
      </c>
      <c r="G12" s="629">
        <f>F12/E12</f>
        <v>0.19805736124480339</v>
      </c>
      <c r="H12" s="863"/>
      <c r="I12" s="863"/>
      <c r="J12" s="159"/>
      <c r="K12" s="160"/>
      <c r="L12" s="157"/>
      <c r="M12" s="860"/>
      <c r="N12" s="860"/>
      <c r="O12" s="860"/>
      <c r="P12" s="860"/>
      <c r="Q12" s="860"/>
      <c r="R12" s="860"/>
    </row>
    <row r="13" spans="1:20" ht="13.35" customHeight="1">
      <c r="A13" s="105" t="s">
        <v>197</v>
      </c>
      <c r="B13" s="158">
        <v>2162.5205000000001</v>
      </c>
      <c r="C13" s="158">
        <v>1899.430546829097</v>
      </c>
      <c r="D13" s="333">
        <f>C13/B13</f>
        <v>0.87834105934676543</v>
      </c>
      <c r="E13" s="334">
        <f>'MEEIA Targets'!$K$4+'Extension Budget - Savings'!$D$10</f>
        <v>9697.6076250000006</v>
      </c>
      <c r="F13" s="1032">
        <f>C13*D29</f>
        <v>1310.6070773120769</v>
      </c>
      <c r="G13" s="629">
        <f>F13/E13</f>
        <v>0.13514746399239647</v>
      </c>
      <c r="H13" s="863"/>
      <c r="I13" s="863"/>
      <c r="J13" s="155"/>
      <c r="K13" s="156"/>
      <c r="L13" s="157"/>
      <c r="M13" s="860"/>
      <c r="N13" s="860"/>
      <c r="O13" s="860"/>
      <c r="P13" s="860"/>
      <c r="Q13" s="860"/>
      <c r="R13" s="860"/>
    </row>
    <row r="14" spans="1:20" ht="13.35" customHeight="1">
      <c r="A14" s="416"/>
      <c r="B14" s="334"/>
      <c r="C14" s="630"/>
      <c r="D14" s="629"/>
      <c r="E14" s="334"/>
      <c r="F14" s="334"/>
      <c r="G14" s="629"/>
      <c r="H14" s="863"/>
      <c r="I14" s="863"/>
      <c r="J14" s="155"/>
      <c r="K14" s="156"/>
      <c r="L14" s="157"/>
      <c r="M14" s="860"/>
      <c r="N14" s="860"/>
      <c r="O14" s="860"/>
      <c r="P14" s="860"/>
      <c r="Q14" s="860"/>
      <c r="R14" s="860"/>
    </row>
    <row r="15" spans="1:20" ht="13.5" customHeight="1">
      <c r="A15" s="168" t="s">
        <v>423</v>
      </c>
      <c r="B15" s="158"/>
      <c r="C15" s="158"/>
      <c r="D15" s="629"/>
      <c r="E15" s="863"/>
      <c r="F15" s="863"/>
      <c r="G15" s="863"/>
      <c r="H15" s="863"/>
      <c r="I15" s="863"/>
      <c r="J15" s="151"/>
      <c r="K15" s="161"/>
      <c r="L15" s="162"/>
      <c r="M15" s="860"/>
      <c r="N15" s="860"/>
      <c r="O15" s="860"/>
      <c r="P15" s="860"/>
      <c r="Q15" s="860"/>
      <c r="R15" s="860"/>
    </row>
    <row r="16" spans="1:20" ht="13.5" customHeight="1">
      <c r="A16" s="168"/>
      <c r="B16" s="334"/>
      <c r="C16" s="158"/>
      <c r="D16" s="629"/>
      <c r="E16" s="863"/>
      <c r="F16" s="863"/>
      <c r="G16" s="863"/>
      <c r="H16" s="863"/>
      <c r="I16" s="863"/>
      <c r="J16" s="151"/>
      <c r="K16" s="161"/>
      <c r="L16" s="162"/>
      <c r="M16" s="860"/>
      <c r="N16" s="860"/>
      <c r="O16" s="860"/>
      <c r="P16" s="860"/>
      <c r="Q16" s="860"/>
      <c r="R16" s="860"/>
    </row>
    <row r="17" spans="1:18" ht="13.5" customHeight="1">
      <c r="A17" s="168"/>
      <c r="B17" s="158"/>
      <c r="C17" s="158"/>
      <c r="D17" s="629"/>
      <c r="E17" s="863"/>
      <c r="F17" s="863"/>
      <c r="G17" s="863"/>
      <c r="H17" s="863"/>
      <c r="I17" s="863"/>
      <c r="J17" s="151"/>
      <c r="K17" s="161"/>
      <c r="L17" s="162"/>
      <c r="M17" s="860"/>
      <c r="N17" s="860"/>
      <c r="O17" s="860"/>
      <c r="P17" s="860"/>
      <c r="Q17" s="860"/>
      <c r="R17" s="860"/>
    </row>
    <row r="18" spans="1:18" ht="13.5" customHeight="1">
      <c r="A18" s="1220" t="s">
        <v>198</v>
      </c>
      <c r="B18" s="1220"/>
      <c r="C18" s="1220"/>
      <c r="D18" s="1220"/>
      <c r="E18" s="1220"/>
      <c r="F18" s="1220"/>
      <c r="G18" s="1220"/>
      <c r="H18" s="863"/>
      <c r="I18" s="863"/>
      <c r="J18" s="149"/>
      <c r="K18" s="863"/>
      <c r="L18" s="1220" t="s">
        <v>272</v>
      </c>
      <c r="M18" s="1220"/>
      <c r="N18" s="1220"/>
      <c r="O18" s="1220"/>
      <c r="P18" s="1220"/>
      <c r="Q18" s="1220"/>
      <c r="R18" s="1220"/>
    </row>
    <row r="19" spans="1:18" ht="13.8" thickBot="1">
      <c r="A19" s="150"/>
      <c r="B19" s="1210" t="s">
        <v>24</v>
      </c>
      <c r="C19" s="1221"/>
      <c r="D19" s="1222"/>
      <c r="E19" s="1218" t="s">
        <v>25</v>
      </c>
      <c r="F19" s="1219"/>
      <c r="G19" s="1219"/>
      <c r="H19" s="863"/>
      <c r="I19" s="863"/>
      <c r="J19" s="151"/>
      <c r="K19" s="152"/>
      <c r="L19" s="102"/>
      <c r="M19" s="860"/>
      <c r="N19" s="860"/>
      <c r="O19" s="860"/>
      <c r="P19" s="860"/>
      <c r="Q19" s="860"/>
      <c r="R19" s="860"/>
    </row>
    <row r="20" spans="1:18" ht="28.5" customHeight="1" thickBot="1">
      <c r="A20" s="113"/>
      <c r="B20" s="305"/>
      <c r="C20" s="153"/>
      <c r="D20" s="154" t="s">
        <v>194</v>
      </c>
      <c r="E20" s="492" t="s">
        <v>508</v>
      </c>
      <c r="F20" s="487" t="s">
        <v>193</v>
      </c>
      <c r="G20" s="487" t="s">
        <v>30</v>
      </c>
      <c r="H20" s="863"/>
      <c r="I20" s="863"/>
      <c r="J20" s="155"/>
      <c r="K20" s="156"/>
      <c r="L20" s="157"/>
      <c r="M20" s="860"/>
      <c r="N20" s="860"/>
      <c r="O20" s="860"/>
      <c r="P20" s="860"/>
      <c r="Q20" s="860"/>
      <c r="R20" s="860"/>
    </row>
    <row r="21" spans="1:18" ht="13.35" customHeight="1">
      <c r="A21" s="110" t="s">
        <v>196</v>
      </c>
      <c r="B21" s="158">
        <f>B12+'Overall Results PY 2018'!C63</f>
        <v>34330319.5229</v>
      </c>
      <c r="C21" s="158">
        <f>C12+'Overall Results PY 2018'!D63</f>
        <v>34215567.968156144</v>
      </c>
      <c r="D21" s="333">
        <f>C21/B21</f>
        <v>0.9966574282925823</v>
      </c>
      <c r="E21" s="158">
        <f>'MEEIA Targets'!$E$4+'Extension Budget - Savings'!$C$10</f>
        <v>37599915.444750056</v>
      </c>
      <c r="F21" s="158">
        <f>F12+'Overall Results PY 2018'!G63</f>
        <v>24193938.133945432</v>
      </c>
      <c r="G21" s="629">
        <f>F21/E21</f>
        <v>0.64345724844771013</v>
      </c>
      <c r="H21" s="863"/>
      <c r="I21" s="863"/>
      <c r="J21" s="159"/>
      <c r="K21" s="160"/>
      <c r="L21" s="157"/>
      <c r="M21" s="860"/>
      <c r="N21" s="860"/>
      <c r="O21" s="860"/>
      <c r="P21" s="860"/>
      <c r="Q21" s="860"/>
      <c r="R21" s="860"/>
    </row>
    <row r="22" spans="1:18" ht="13.35" customHeight="1">
      <c r="A22" s="105" t="s">
        <v>197</v>
      </c>
      <c r="B22" s="158">
        <f>B13+'Overall Results PY 2018'!C89</f>
        <v>6374.9668999999994</v>
      </c>
      <c r="C22" s="158">
        <f>C13+'Overall Results PY 2018'!D89</f>
        <v>6801.9212643011469</v>
      </c>
      <c r="D22" s="333">
        <f>C22/B22</f>
        <v>1.0669735813532064</v>
      </c>
      <c r="E22" s="334">
        <f>'MEEIA Targets'!$K$4+'Extension Budget - Savings'!$D$10</f>
        <v>9697.6076250000006</v>
      </c>
      <c r="F22" s="158">
        <f>F13+'Overall Results PY 2018'!G89</f>
        <v>4782.5842587184552</v>
      </c>
      <c r="G22" s="629">
        <f>F22/E22</f>
        <v>0.49317155773442162</v>
      </c>
      <c r="H22" s="863"/>
      <c r="I22" s="863"/>
      <c r="J22" s="155"/>
      <c r="K22" s="156"/>
      <c r="L22" s="157"/>
      <c r="M22" s="860"/>
      <c r="N22" s="860"/>
      <c r="O22" s="860"/>
      <c r="P22" s="860"/>
      <c r="Q22" s="860"/>
      <c r="R22" s="860"/>
    </row>
    <row r="23" spans="1:18" ht="13.35" customHeight="1">
      <c r="A23" s="416"/>
      <c r="B23" s="334"/>
      <c r="C23" s="334"/>
      <c r="D23" s="629"/>
      <c r="E23" s="334"/>
      <c r="F23" s="334"/>
      <c r="G23" s="629"/>
      <c r="H23" s="863"/>
      <c r="I23" s="863"/>
      <c r="J23" s="155"/>
      <c r="K23" s="156"/>
      <c r="L23" s="157"/>
      <c r="M23" s="860"/>
      <c r="N23" s="860"/>
      <c r="O23" s="860"/>
      <c r="P23" s="860"/>
      <c r="Q23" s="860"/>
      <c r="R23" s="860"/>
    </row>
    <row r="24" spans="1:18" ht="13.5" customHeight="1">
      <c r="A24" s="168" t="s">
        <v>423</v>
      </c>
      <c r="B24" s="158"/>
      <c r="C24" s="158"/>
      <c r="D24" s="629"/>
      <c r="E24" s="863"/>
      <c r="F24" s="863"/>
      <c r="G24" s="863"/>
      <c r="H24" s="863"/>
      <c r="I24" s="863"/>
      <c r="J24" s="151"/>
      <c r="K24" s="161"/>
      <c r="L24" s="162"/>
      <c r="M24" s="860"/>
      <c r="N24" s="860"/>
      <c r="O24" s="860"/>
      <c r="P24" s="860"/>
      <c r="Q24" s="860"/>
      <c r="R24" s="860"/>
    </row>
    <row r="25" spans="1:18" ht="13.5" customHeight="1">
      <c r="A25" s="416"/>
      <c r="B25" s="158"/>
      <c r="C25" s="158"/>
      <c r="D25" s="629"/>
      <c r="E25" s="863"/>
      <c r="F25" s="638"/>
      <c r="G25" s="863"/>
      <c r="H25" s="863"/>
      <c r="I25" s="863"/>
      <c r="J25" s="151"/>
      <c r="K25" s="161"/>
      <c r="L25" s="162"/>
      <c r="M25" s="860"/>
      <c r="N25" s="860"/>
      <c r="O25" s="860"/>
      <c r="P25" s="860"/>
      <c r="Q25" s="860"/>
      <c r="R25" s="860"/>
    </row>
    <row r="26" spans="1:18" ht="13.5" customHeight="1">
      <c r="A26" s="416"/>
      <c r="B26" s="158"/>
      <c r="C26" s="158"/>
      <c r="D26" s="629"/>
      <c r="E26" s="863"/>
      <c r="F26" s="638"/>
      <c r="G26" s="863"/>
      <c r="H26" s="863"/>
      <c r="I26" s="863"/>
      <c r="J26" s="151"/>
      <c r="K26" s="161"/>
      <c r="L26" s="162"/>
      <c r="M26" s="860"/>
      <c r="N26" s="860"/>
      <c r="O26" s="860"/>
      <c r="P26" s="860"/>
      <c r="Q26" s="860"/>
      <c r="R26" s="860"/>
    </row>
    <row r="27" spans="1:18" ht="13.5" customHeight="1">
      <c r="A27" s="1220" t="s">
        <v>200</v>
      </c>
      <c r="B27" s="1220"/>
      <c r="C27" s="1220"/>
      <c r="D27" s="1220"/>
      <c r="E27" s="863"/>
      <c r="F27" s="638"/>
      <c r="G27" s="863"/>
      <c r="H27" s="863"/>
      <c r="I27" s="863"/>
      <c r="L27" s="1217" t="s">
        <v>273</v>
      </c>
      <c r="M27" s="1217"/>
      <c r="N27" s="1217"/>
      <c r="O27" s="1217"/>
      <c r="P27" s="1217"/>
      <c r="Q27" s="1217"/>
      <c r="R27" s="1217"/>
    </row>
    <row r="28" spans="1:18" ht="27" thickBot="1">
      <c r="A28" s="866" t="s">
        <v>97</v>
      </c>
      <c r="B28" s="867" t="s">
        <v>98</v>
      </c>
      <c r="C28" s="867" t="s">
        <v>99</v>
      </c>
      <c r="D28" s="867" t="s">
        <v>100</v>
      </c>
      <c r="E28" s="863"/>
      <c r="F28" s="638"/>
      <c r="G28" s="863"/>
      <c r="H28" s="863"/>
      <c r="I28" s="863"/>
      <c r="M28" s="860"/>
      <c r="N28" s="860"/>
      <c r="O28" s="860"/>
      <c r="P28" s="860"/>
      <c r="Q28" s="860"/>
      <c r="R28" s="860"/>
    </row>
    <row r="29" spans="1:18" ht="13.8" thickTop="1">
      <c r="A29" s="222">
        <v>0.32</v>
      </c>
      <c r="B29" s="868">
        <v>0.01</v>
      </c>
      <c r="C29" s="868">
        <v>0</v>
      </c>
      <c r="D29" s="382">
        <v>0.69</v>
      </c>
      <c r="E29" s="863"/>
      <c r="F29" s="638"/>
      <c r="G29" s="863"/>
      <c r="H29" s="863"/>
      <c r="I29" s="863"/>
      <c r="J29" s="163"/>
      <c r="K29" s="70"/>
      <c r="L29" s="70"/>
      <c r="M29" s="860"/>
      <c r="N29" s="860"/>
      <c r="O29" s="860"/>
      <c r="P29" s="860"/>
      <c r="Q29" s="860"/>
      <c r="R29" s="860"/>
    </row>
    <row r="30" spans="1:18">
      <c r="A30" s="96"/>
      <c r="B30" s="96"/>
      <c r="C30" s="96"/>
      <c r="D30" s="383"/>
      <c r="E30" s="863"/>
      <c r="F30" s="638"/>
      <c r="G30" s="863"/>
      <c r="H30" s="863"/>
      <c r="I30" s="863"/>
      <c r="J30" s="163"/>
      <c r="K30" s="70"/>
      <c r="L30" s="70"/>
      <c r="M30" s="860"/>
      <c r="N30" s="860"/>
      <c r="O30" s="860"/>
      <c r="P30" s="860"/>
      <c r="Q30" s="860"/>
      <c r="R30" s="860"/>
    </row>
    <row r="31" spans="1:18" ht="13.5" customHeight="1">
      <c r="A31" s="168" t="s">
        <v>694</v>
      </c>
      <c r="B31" s="96"/>
      <c r="C31" s="96"/>
      <c r="D31" s="96"/>
      <c r="E31" s="164"/>
      <c r="F31" s="638"/>
      <c r="G31" s="863"/>
      <c r="H31" s="863"/>
      <c r="I31" s="863"/>
      <c r="J31" s="151"/>
      <c r="K31" s="161"/>
      <c r="L31" s="152"/>
      <c r="M31" s="860"/>
      <c r="N31" s="860"/>
      <c r="O31" s="860"/>
      <c r="P31" s="860"/>
      <c r="Q31" s="860"/>
      <c r="R31" s="860"/>
    </row>
    <row r="32" spans="1:18" ht="13.5" customHeight="1">
      <c r="A32" s="96"/>
      <c r="B32" s="96"/>
      <c r="C32" s="96"/>
      <c r="D32" s="96"/>
      <c r="E32" s="863"/>
      <c r="F32" s="638"/>
      <c r="G32" s="863"/>
      <c r="H32" s="863"/>
      <c r="I32" s="863"/>
      <c r="J32" s="151"/>
      <c r="K32" s="161"/>
      <c r="L32" s="152"/>
      <c r="M32" s="860"/>
      <c r="N32" s="860"/>
      <c r="O32" s="860"/>
      <c r="P32" s="860"/>
      <c r="Q32" s="860"/>
      <c r="R32" s="860"/>
    </row>
    <row r="33" spans="1:19" ht="13.5" customHeight="1">
      <c r="A33" s="855"/>
      <c r="B33" s="863"/>
      <c r="C33" s="863"/>
      <c r="D33" s="863"/>
      <c r="E33" s="863"/>
      <c r="F33" s="863"/>
      <c r="G33" s="863"/>
      <c r="H33" s="863"/>
      <c r="I33" s="863"/>
      <c r="J33" s="151"/>
      <c r="K33" s="152"/>
      <c r="L33" s="860"/>
      <c r="M33" s="860"/>
      <c r="N33" s="860"/>
      <c r="O33" s="860"/>
      <c r="P33" s="860"/>
      <c r="Q33" s="860"/>
      <c r="R33" s="860"/>
      <c r="S33" s="860"/>
    </row>
    <row r="34" spans="1:19" ht="13.5" customHeight="1">
      <c r="A34" s="1220" t="s">
        <v>669</v>
      </c>
      <c r="B34" s="1220"/>
      <c r="C34" s="1220"/>
      <c r="D34" s="1220"/>
      <c r="E34" s="1220"/>
      <c r="F34" s="1220"/>
      <c r="G34" s="863"/>
      <c r="H34" s="863"/>
      <c r="I34" s="863"/>
      <c r="J34" s="151"/>
      <c r="K34" s="152"/>
      <c r="L34" s="860"/>
      <c r="M34" s="860"/>
      <c r="N34" s="860"/>
      <c r="O34" s="860"/>
      <c r="P34" s="860"/>
      <c r="Q34" s="860"/>
      <c r="R34" s="860"/>
      <c r="S34" s="860"/>
    </row>
    <row r="35" spans="1:19" s="69" customFormat="1" ht="27" thickBot="1">
      <c r="A35" s="487" t="s">
        <v>203</v>
      </c>
      <c r="B35" s="864" t="s">
        <v>205</v>
      </c>
      <c r="C35" s="864" t="s">
        <v>207</v>
      </c>
      <c r="D35" s="864" t="s">
        <v>274</v>
      </c>
      <c r="E35" s="864" t="s">
        <v>208</v>
      </c>
      <c r="F35" s="864" t="s">
        <v>209</v>
      </c>
      <c r="G35" s="864" t="s">
        <v>275</v>
      </c>
      <c r="I35" s="109"/>
      <c r="J35" s="108"/>
      <c r="K35" s="107"/>
    </row>
    <row r="36" spans="1:19">
      <c r="A36" s="849" t="s">
        <v>210</v>
      </c>
      <c r="B36" s="504">
        <v>2344986</v>
      </c>
      <c r="C36" s="504">
        <v>2287406.1503832024</v>
      </c>
      <c r="D36" s="165">
        <f>C36/$C$41</f>
        <v>0.21194077515481238</v>
      </c>
      <c r="E36" s="505">
        <v>859.7573000000001</v>
      </c>
      <c r="F36" s="505">
        <v>755.16013766311528</v>
      </c>
      <c r="G36" s="221">
        <f>F36/$F$41</f>
        <v>0.39757186116848375</v>
      </c>
      <c r="I36" s="375"/>
      <c r="J36" s="151"/>
      <c r="K36" s="152"/>
      <c r="L36" s="860"/>
      <c r="M36" s="860"/>
      <c r="N36" s="860"/>
      <c r="O36" s="860"/>
      <c r="P36" s="860"/>
      <c r="Q36" s="860"/>
      <c r="R36" s="860"/>
      <c r="S36" s="860"/>
    </row>
    <row r="37" spans="1:19">
      <c r="A37" s="849" t="s">
        <v>211</v>
      </c>
      <c r="B37" s="504">
        <v>7295882.6799999997</v>
      </c>
      <c r="C37" s="504">
        <v>7116736.2682362627</v>
      </c>
      <c r="D37" s="165">
        <f>C37/$C$41</f>
        <v>0.65940480268870261</v>
      </c>
      <c r="E37" s="505">
        <v>1108.5472</v>
      </c>
      <c r="F37" s="505">
        <v>973.68252198389109</v>
      </c>
      <c r="G37" s="221">
        <f>F37/$F$41</f>
        <v>0.51261812315767641</v>
      </c>
      <c r="I37" s="375"/>
      <c r="J37" s="151"/>
      <c r="K37" s="152"/>
      <c r="L37" s="860"/>
      <c r="M37" s="860"/>
      <c r="N37" s="860"/>
      <c r="O37" s="860"/>
      <c r="P37" s="860"/>
      <c r="Q37" s="860"/>
      <c r="R37" s="860"/>
      <c r="S37" s="860"/>
    </row>
    <row r="38" spans="1:19">
      <c r="A38" s="849" t="s">
        <v>705</v>
      </c>
      <c r="B38" s="504">
        <v>686481</v>
      </c>
      <c r="C38" s="504">
        <v>669624.83422980399</v>
      </c>
      <c r="D38" s="165">
        <f>C38/$C$41</f>
        <v>6.204442809852629E-2</v>
      </c>
      <c r="E38" s="505">
        <v>136.46889999999999</v>
      </c>
      <c r="F38" s="505">
        <v>119.86623819388785</v>
      </c>
      <c r="G38" s="221">
        <f>F38/$F$41</f>
        <v>6.3106407546194357E-2</v>
      </c>
      <c r="I38" s="375"/>
      <c r="J38" s="151"/>
      <c r="K38" s="152"/>
      <c r="L38" s="860"/>
      <c r="M38" s="860"/>
      <c r="N38" s="860"/>
      <c r="O38" s="860"/>
      <c r="P38" s="860"/>
      <c r="Q38" s="860"/>
      <c r="R38" s="860"/>
      <c r="S38" s="860"/>
    </row>
    <row r="39" spans="1:19">
      <c r="A39" s="849" t="s">
        <v>706</v>
      </c>
      <c r="B39" s="504">
        <v>695640</v>
      </c>
      <c r="C39" s="504">
        <v>678558.9399905036</v>
      </c>
      <c r="D39" s="165">
        <f>C39/$C$41</f>
        <v>6.2872222191814237E-2</v>
      </c>
      <c r="E39" s="505">
        <v>54.506599999999999</v>
      </c>
      <c r="F39" s="505">
        <v>47.87538478539043</v>
      </c>
      <c r="G39" s="221">
        <f>F39/$F$41</f>
        <v>2.5205125223090371E-2</v>
      </c>
      <c r="I39" s="375"/>
      <c r="J39" s="151"/>
      <c r="K39" s="152"/>
      <c r="L39" s="860"/>
      <c r="M39" s="860"/>
      <c r="N39" s="860"/>
      <c r="O39" s="860"/>
      <c r="P39" s="860"/>
      <c r="Q39" s="860"/>
      <c r="R39" s="860"/>
      <c r="S39" s="860"/>
    </row>
    <row r="40" spans="1:19">
      <c r="A40" s="849" t="s">
        <v>214</v>
      </c>
      <c r="B40" s="504">
        <v>41356</v>
      </c>
      <c r="C40" s="504">
        <v>40340.526022435835</v>
      </c>
      <c r="D40" s="165">
        <f>C40/$C$41</f>
        <v>3.7377718661443702E-3</v>
      </c>
      <c r="E40" s="505">
        <v>3.2404999999999999</v>
      </c>
      <c r="F40" s="505">
        <v>2.8462642028131948</v>
      </c>
      <c r="G40" s="221">
        <f>F40/$F$41</f>
        <v>1.4984829045551244E-3</v>
      </c>
      <c r="I40" s="375"/>
      <c r="J40" s="151"/>
      <c r="K40" s="152"/>
      <c r="L40" s="860"/>
      <c r="M40" s="860"/>
      <c r="N40" s="860"/>
      <c r="O40" s="860"/>
      <c r="P40" s="860"/>
      <c r="Q40" s="860"/>
      <c r="R40" s="860"/>
      <c r="S40" s="860"/>
    </row>
    <row r="41" spans="1:19" ht="13.8" thickBot="1">
      <c r="A41" s="615" t="s">
        <v>215</v>
      </c>
      <c r="B41" s="616">
        <f t="shared" ref="B41:G41" si="0">SUM(B36:B40)</f>
        <v>11064345.68</v>
      </c>
      <c r="C41" s="616">
        <f t="shared" si="0"/>
        <v>10792666.718862209</v>
      </c>
      <c r="D41" s="617">
        <f t="shared" si="0"/>
        <v>0.99999999999999978</v>
      </c>
      <c r="E41" s="618">
        <f t="shared" si="0"/>
        <v>2162.5205000000001</v>
      </c>
      <c r="F41" s="618">
        <f t="shared" si="0"/>
        <v>1899.4305468290979</v>
      </c>
      <c r="G41" s="617">
        <f t="shared" si="0"/>
        <v>1</v>
      </c>
      <c r="H41" s="67"/>
      <c r="I41" s="161"/>
      <c r="L41" s="166"/>
      <c r="M41" s="860"/>
      <c r="N41" s="860"/>
      <c r="O41" s="860"/>
      <c r="P41" s="167"/>
      <c r="Q41" s="860"/>
      <c r="R41" s="860"/>
      <c r="S41" s="860"/>
    </row>
    <row r="42" spans="1:19" ht="13.8" thickTop="1">
      <c r="A42" s="862"/>
      <c r="B42" s="302"/>
      <c r="C42" s="302"/>
      <c r="D42" s="302"/>
      <c r="E42" s="303"/>
      <c r="F42" s="304"/>
      <c r="G42" s="304"/>
      <c r="H42" s="303"/>
      <c r="I42" s="161"/>
      <c r="L42" s="166"/>
      <c r="M42" s="860"/>
      <c r="N42" s="860"/>
      <c r="O42" s="860"/>
      <c r="P42" s="167"/>
      <c r="Q42" s="860"/>
      <c r="R42" s="860"/>
      <c r="S42" s="860"/>
    </row>
    <row r="43" spans="1:19">
      <c r="A43" s="168" t="s">
        <v>695</v>
      </c>
      <c r="B43" s="302"/>
      <c r="C43" s="302"/>
      <c r="D43" s="303"/>
      <c r="E43" s="304"/>
      <c r="F43" s="303"/>
      <c r="G43" s="161"/>
      <c r="H43" s="161"/>
      <c r="I43" s="161"/>
      <c r="L43" s="166"/>
      <c r="M43" s="860"/>
      <c r="N43" s="860"/>
      <c r="O43" s="860"/>
      <c r="P43" s="167"/>
      <c r="Q43" s="860"/>
      <c r="R43" s="860"/>
      <c r="S43" s="860"/>
    </row>
    <row r="44" spans="1:19">
      <c r="A44" s="862"/>
      <c r="B44" s="169"/>
      <c r="C44" s="109"/>
      <c r="D44" s="109"/>
      <c r="E44" s="109"/>
      <c r="F44" s="109"/>
      <c r="G44" s="161"/>
      <c r="H44" s="161"/>
      <c r="I44" s="161"/>
      <c r="L44" s="166"/>
      <c r="M44" s="860"/>
      <c r="N44" s="860"/>
      <c r="O44" s="860"/>
      <c r="P44" s="167"/>
      <c r="Q44" s="860"/>
      <c r="R44" s="860"/>
      <c r="S44" s="860"/>
    </row>
    <row r="45" spans="1:19" ht="4.95" customHeight="1">
      <c r="A45" s="1223"/>
      <c r="B45" s="1223"/>
      <c r="C45" s="1223"/>
      <c r="D45" s="1223"/>
      <c r="E45" s="1223"/>
      <c r="F45" s="1223"/>
      <c r="G45" s="1223"/>
      <c r="H45" s="1223"/>
      <c r="I45" s="1223"/>
      <c r="J45" s="861"/>
      <c r="K45" s="860"/>
      <c r="L45" s="860"/>
      <c r="M45" s="860"/>
      <c r="N45" s="860"/>
      <c r="O45" s="860"/>
      <c r="P45" s="860"/>
      <c r="Q45" s="860"/>
      <c r="R45" s="860"/>
      <c r="S45" s="860"/>
    </row>
    <row r="46" spans="1:19" ht="12.75" customHeight="1">
      <c r="A46" s="1215"/>
      <c r="B46" s="1215"/>
      <c r="C46" s="1215"/>
      <c r="D46" s="1215"/>
      <c r="E46" s="1215"/>
      <c r="F46" s="860"/>
      <c r="G46" s="860"/>
      <c r="H46" s="860"/>
      <c r="I46" s="860"/>
      <c r="J46" s="149"/>
      <c r="K46" s="863"/>
      <c r="L46" s="1217" t="s">
        <v>276</v>
      </c>
      <c r="M46" s="1217"/>
      <c r="N46" s="1217"/>
      <c r="O46" s="1217"/>
      <c r="P46" s="1217"/>
      <c r="Q46" s="1217"/>
      <c r="R46" s="1217"/>
      <c r="S46" s="1217"/>
    </row>
    <row r="47" spans="1:19" ht="15.6">
      <c r="A47" s="1202" t="s">
        <v>216</v>
      </c>
      <c r="B47" s="1202"/>
      <c r="C47" s="1202"/>
      <c r="D47" s="1202"/>
      <c r="E47" s="1202"/>
      <c r="F47" s="863"/>
      <c r="G47" s="863"/>
      <c r="H47" s="863"/>
      <c r="I47" s="863"/>
      <c r="J47" s="151"/>
      <c r="K47" s="152"/>
      <c r="L47" s="860"/>
      <c r="M47" s="860"/>
      <c r="N47" s="860"/>
      <c r="O47" s="860"/>
      <c r="P47" s="860"/>
      <c r="Q47" s="860"/>
      <c r="R47" s="860"/>
      <c r="S47" s="860"/>
    </row>
    <row r="48" spans="1:19">
      <c r="A48" s="1215"/>
      <c r="B48" s="1215"/>
      <c r="C48" s="1215"/>
      <c r="D48" s="1215"/>
      <c r="E48" s="1215"/>
      <c r="F48" s="161"/>
      <c r="G48" s="161"/>
      <c r="H48" s="161"/>
      <c r="I48" s="161"/>
      <c r="L48" s="166"/>
      <c r="M48" s="860"/>
      <c r="N48" s="860"/>
      <c r="O48" s="860"/>
      <c r="P48" s="167"/>
      <c r="Q48" s="860"/>
      <c r="R48" s="860"/>
      <c r="S48" s="860"/>
    </row>
    <row r="49" spans="1:19">
      <c r="A49" s="1220" t="s">
        <v>277</v>
      </c>
      <c r="B49" s="1220"/>
      <c r="C49" s="1220"/>
      <c r="D49" s="1220"/>
      <c r="E49" s="1220"/>
      <c r="F49" s="863"/>
      <c r="G49" s="863"/>
      <c r="H49" s="863"/>
      <c r="I49" s="863"/>
      <c r="L49" s="166"/>
      <c r="M49" s="860"/>
      <c r="N49" s="860"/>
      <c r="O49" s="860"/>
      <c r="P49" s="167"/>
      <c r="Q49" s="860"/>
      <c r="R49" s="860"/>
      <c r="S49" s="860"/>
    </row>
    <row r="50" spans="1:19" ht="40.200000000000003" thickBot="1">
      <c r="A50" s="113" t="s">
        <v>278</v>
      </c>
      <c r="B50" s="864" t="s">
        <v>205</v>
      </c>
      <c r="C50" s="864" t="s">
        <v>279</v>
      </c>
      <c r="D50" s="864" t="s">
        <v>204</v>
      </c>
      <c r="E50" s="864" t="s">
        <v>280</v>
      </c>
      <c r="F50" s="161"/>
      <c r="G50" s="161"/>
      <c r="H50" s="161"/>
      <c r="I50" s="161"/>
      <c r="J50" s="170"/>
      <c r="K50" s="171"/>
      <c r="L50" s="172"/>
      <c r="M50" s="860"/>
      <c r="N50" s="102"/>
      <c r="O50" s="860"/>
      <c r="P50" s="173"/>
      <c r="Q50" s="174"/>
      <c r="R50" s="175"/>
      <c r="S50" s="860"/>
    </row>
    <row r="51" spans="1:19">
      <c r="A51" s="176" t="s">
        <v>281</v>
      </c>
      <c r="B51" s="337">
        <v>4498036</v>
      </c>
      <c r="C51" s="335">
        <v>670.80939999999998</v>
      </c>
      <c r="D51" s="338">
        <v>4</v>
      </c>
      <c r="E51" s="339">
        <v>4</v>
      </c>
      <c r="F51" s="156"/>
      <c r="G51" s="156"/>
      <c r="H51" s="156"/>
      <c r="I51" s="156"/>
      <c r="J51" s="170"/>
      <c r="K51" s="171"/>
      <c r="L51" s="172"/>
      <c r="M51" s="860"/>
      <c r="N51" s="860"/>
      <c r="O51" s="860"/>
      <c r="P51" s="173"/>
      <c r="Q51" s="174"/>
      <c r="R51" s="175"/>
      <c r="S51" s="860"/>
    </row>
    <row r="52" spans="1:19">
      <c r="A52" s="176" t="s">
        <v>707</v>
      </c>
      <c r="B52" s="337">
        <v>2538800</v>
      </c>
      <c r="C52" s="335">
        <v>480.23730000000006</v>
      </c>
      <c r="D52" s="338">
        <v>5</v>
      </c>
      <c r="E52" s="339">
        <v>2</v>
      </c>
      <c r="F52" s="156"/>
      <c r="G52" s="156"/>
      <c r="H52" s="156"/>
      <c r="I52" s="156"/>
      <c r="J52" s="170"/>
      <c r="K52" s="171"/>
      <c r="L52" s="172"/>
      <c r="M52" s="860"/>
      <c r="N52" s="860"/>
      <c r="O52" s="860"/>
      <c r="P52" s="173"/>
      <c r="Q52" s="174"/>
      <c r="R52" s="175"/>
      <c r="S52" s="860"/>
    </row>
    <row r="53" spans="1:19">
      <c r="A53" s="176" t="s">
        <v>708</v>
      </c>
      <c r="B53" s="337">
        <v>1269083</v>
      </c>
      <c r="C53" s="335">
        <v>462.59929999999997</v>
      </c>
      <c r="D53" s="338">
        <v>5</v>
      </c>
      <c r="E53" s="339">
        <v>3</v>
      </c>
      <c r="F53" s="156"/>
      <c r="G53" s="156"/>
      <c r="H53" s="156"/>
      <c r="I53" s="156"/>
      <c r="J53" s="170"/>
      <c r="K53" s="171"/>
      <c r="L53" s="172"/>
      <c r="M53" s="860"/>
      <c r="N53" s="860"/>
      <c r="O53" s="860"/>
      <c r="P53" s="173"/>
      <c r="Q53" s="174"/>
      <c r="R53" s="175"/>
      <c r="S53" s="860"/>
    </row>
    <row r="54" spans="1:19" s="1098" customFormat="1">
      <c r="A54" s="176" t="s">
        <v>709</v>
      </c>
      <c r="B54" s="1032">
        <v>1569245.68</v>
      </c>
      <c r="C54" s="335">
        <v>165.52829999999997</v>
      </c>
      <c r="D54" s="338">
        <v>50</v>
      </c>
      <c r="E54" s="339">
        <v>1</v>
      </c>
      <c r="F54" s="156"/>
      <c r="G54" s="156"/>
      <c r="H54" s="156"/>
      <c r="I54" s="156"/>
      <c r="J54" s="170"/>
      <c r="K54" s="171"/>
      <c r="L54" s="172"/>
      <c r="P54" s="173"/>
      <c r="Q54" s="174"/>
      <c r="R54" s="175"/>
    </row>
    <row r="55" spans="1:19">
      <c r="A55" s="176" t="s">
        <v>710</v>
      </c>
      <c r="B55" s="337">
        <v>1189181</v>
      </c>
      <c r="C55" s="335">
        <v>383.3461999999999</v>
      </c>
      <c r="D55" s="338">
        <v>43</v>
      </c>
      <c r="E55" s="339">
        <v>2</v>
      </c>
      <c r="F55" s="156"/>
      <c r="G55" s="156"/>
      <c r="H55" s="156"/>
      <c r="I55" s="156"/>
      <c r="J55" s="170"/>
      <c r="K55" s="171"/>
      <c r="L55" s="172"/>
      <c r="M55" s="860"/>
      <c r="N55" s="860"/>
      <c r="O55" s="860"/>
      <c r="P55" s="173"/>
      <c r="Q55" s="174"/>
      <c r="R55" s="175"/>
      <c r="S55" s="860"/>
    </row>
    <row r="56" spans="1:19" ht="13.8" thickBot="1">
      <c r="A56" s="615" t="s">
        <v>215</v>
      </c>
      <c r="B56" s="613">
        <f>SUM(B51:B55)</f>
        <v>11064345.68</v>
      </c>
      <c r="C56" s="619">
        <f>SUM(C51:C55)</f>
        <v>2162.5205000000001</v>
      </c>
      <c r="D56" s="613">
        <f>SUM(D51:D55)</f>
        <v>107</v>
      </c>
      <c r="E56" s="613">
        <f>SUM(E51:E55)</f>
        <v>12</v>
      </c>
      <c r="J56" s="177"/>
      <c r="K56" s="178"/>
      <c r="L56" s="179"/>
      <c r="M56" s="860"/>
      <c r="N56" s="860"/>
      <c r="O56" s="860"/>
      <c r="P56" s="167"/>
      <c r="Q56" s="860"/>
      <c r="R56" s="860"/>
      <c r="S56" s="860"/>
    </row>
    <row r="57" spans="1:19" ht="13.8" thickTop="1">
      <c r="A57" s="862"/>
      <c r="B57" s="860"/>
      <c r="C57" s="860"/>
      <c r="D57" s="860"/>
      <c r="E57" s="860"/>
      <c r="J57" s="177"/>
      <c r="K57" s="178"/>
      <c r="L57" s="179"/>
      <c r="M57" s="860"/>
      <c r="N57" s="860"/>
      <c r="O57" s="860"/>
      <c r="P57" s="167"/>
      <c r="Q57" s="860"/>
      <c r="R57" s="860"/>
      <c r="S57" s="860"/>
    </row>
    <row r="58" spans="1:19">
      <c r="A58" s="168" t="s">
        <v>695</v>
      </c>
      <c r="B58" s="168"/>
      <c r="C58" s="168"/>
      <c r="D58" s="168"/>
      <c r="E58" s="168"/>
      <c r="F58" s="70"/>
      <c r="G58" s="70"/>
      <c r="H58" s="70"/>
      <c r="I58" s="70"/>
      <c r="J58" s="177"/>
      <c r="K58" s="178"/>
      <c r="L58" s="179"/>
      <c r="M58" s="860"/>
      <c r="N58" s="860"/>
      <c r="O58" s="860"/>
      <c r="P58" s="173"/>
      <c r="Q58" s="174"/>
      <c r="R58" s="175"/>
      <c r="S58" s="860"/>
    </row>
    <row r="59" spans="1:19" ht="13.5" customHeight="1">
      <c r="A59" s="168" t="s">
        <v>282</v>
      </c>
      <c r="B59" s="168"/>
      <c r="C59" s="168"/>
      <c r="D59" s="168"/>
      <c r="E59" s="168"/>
      <c r="F59" s="70"/>
      <c r="G59" s="70"/>
      <c r="H59" s="70"/>
      <c r="I59" s="70"/>
      <c r="J59" s="177"/>
      <c r="K59" s="178"/>
      <c r="L59" s="179"/>
      <c r="M59" s="860"/>
      <c r="N59" s="860"/>
      <c r="O59" s="860"/>
      <c r="P59" s="173"/>
      <c r="Q59" s="174"/>
      <c r="R59" s="175"/>
      <c r="S59" s="860"/>
    </row>
    <row r="60" spans="1:19" s="356" customFormat="1" ht="13.5" customHeight="1">
      <c r="A60" s="863"/>
      <c r="B60" s="69"/>
      <c r="C60" s="71"/>
      <c r="D60" s="71"/>
      <c r="E60" s="71"/>
      <c r="F60" s="71"/>
      <c r="G60" s="71"/>
      <c r="H60" s="71"/>
      <c r="I60" s="71"/>
      <c r="J60" s="180"/>
      <c r="K60" s="181"/>
      <c r="L60" s="182"/>
      <c r="M60" s="863"/>
      <c r="N60" s="863"/>
      <c r="O60" s="863"/>
      <c r="P60" s="863"/>
      <c r="Q60" s="863"/>
      <c r="R60" s="863"/>
      <c r="S60" s="863"/>
    </row>
    <row r="61" spans="1:19" ht="13.5" customHeight="1">
      <c r="A61" s="863"/>
      <c r="M61" s="860"/>
      <c r="N61" s="860"/>
      <c r="O61" s="860"/>
      <c r="P61" s="860"/>
      <c r="Q61" s="860"/>
      <c r="R61" s="860"/>
      <c r="S61" s="860"/>
    </row>
    <row r="62" spans="1:19" ht="13.5" customHeight="1">
      <c r="A62" s="1220" t="s">
        <v>283</v>
      </c>
      <c r="B62" s="1220"/>
      <c r="C62" s="1220"/>
      <c r="D62" s="1220"/>
      <c r="E62" s="1220"/>
      <c r="F62" s="171"/>
      <c r="G62" s="171"/>
      <c r="H62" s="171"/>
      <c r="I62" s="171"/>
      <c r="M62" s="860"/>
      <c r="N62" s="860"/>
      <c r="O62" s="860"/>
      <c r="P62" s="860"/>
      <c r="Q62" s="860"/>
      <c r="R62" s="860"/>
      <c r="S62" s="860"/>
    </row>
    <row r="63" spans="1:19" ht="40.200000000000003" thickBot="1">
      <c r="A63" s="113" t="s">
        <v>278</v>
      </c>
      <c r="B63" s="864" t="s">
        <v>284</v>
      </c>
      <c r="C63" s="864" t="s">
        <v>285</v>
      </c>
      <c r="D63" s="864" t="s">
        <v>286</v>
      </c>
      <c r="E63" s="864" t="s">
        <v>287</v>
      </c>
      <c r="F63" s="171"/>
      <c r="G63" s="171"/>
      <c r="H63" s="171"/>
      <c r="I63" s="171"/>
      <c r="J63" s="163"/>
      <c r="K63" s="70"/>
      <c r="L63" s="70"/>
      <c r="M63" s="860"/>
      <c r="N63" s="860"/>
      <c r="O63" s="860"/>
      <c r="P63" s="860"/>
      <c r="Q63" s="860"/>
      <c r="R63" s="860"/>
      <c r="S63" s="860"/>
    </row>
    <row r="64" spans="1:19">
      <c r="A64" s="176" t="s">
        <v>281</v>
      </c>
      <c r="B64" s="506">
        <v>4498036</v>
      </c>
      <c r="C64" s="507">
        <v>4651407.2338792123</v>
      </c>
      <c r="D64" s="629">
        <v>1.0340973780288136</v>
      </c>
      <c r="E64" s="336">
        <v>0</v>
      </c>
      <c r="F64" s="171"/>
      <c r="G64" s="171"/>
      <c r="H64" s="171"/>
      <c r="I64" s="171"/>
      <c r="J64" s="151"/>
      <c r="K64" s="161"/>
      <c r="M64" s="860"/>
      <c r="N64" s="860"/>
      <c r="O64" s="860"/>
      <c r="P64" s="860"/>
      <c r="Q64" s="860"/>
      <c r="R64" s="860"/>
      <c r="S64" s="860"/>
    </row>
    <row r="65" spans="1:19">
      <c r="A65" s="176" t="s">
        <v>707</v>
      </c>
      <c r="B65" s="506">
        <v>2538800</v>
      </c>
      <c r="C65" s="507">
        <v>2261809.500135419</v>
      </c>
      <c r="D65" s="629">
        <v>0.89089707741272217</v>
      </c>
      <c r="E65" s="336">
        <v>0.20441925279956799</v>
      </c>
      <c r="F65" s="171"/>
      <c r="G65" s="171"/>
      <c r="H65" s="171"/>
      <c r="I65" s="171"/>
      <c r="J65" s="151"/>
      <c r="K65" s="161"/>
      <c r="L65" s="1217" t="s">
        <v>288</v>
      </c>
      <c r="M65" s="1217"/>
      <c r="N65" s="1217"/>
      <c r="O65" s="1217"/>
      <c r="P65" s="1217"/>
      <c r="Q65" s="1217"/>
      <c r="R65" s="1217"/>
      <c r="S65" s="1217"/>
    </row>
    <row r="66" spans="1:19">
      <c r="A66" s="176" t="s">
        <v>708</v>
      </c>
      <c r="B66" s="506">
        <v>1269083</v>
      </c>
      <c r="C66" s="507">
        <v>1270937.3852727644</v>
      </c>
      <c r="D66" s="629">
        <v>1.0014612009401784</v>
      </c>
      <c r="E66" s="336">
        <v>5.1621049184846619E-2</v>
      </c>
      <c r="F66" s="171"/>
      <c r="G66" s="171"/>
      <c r="H66" s="171"/>
      <c r="I66" s="171"/>
      <c r="J66" s="151"/>
      <c r="K66" s="161"/>
      <c r="L66" s="862"/>
      <c r="M66" s="860"/>
      <c r="N66" s="860"/>
      <c r="O66" s="860"/>
      <c r="P66" s="860"/>
      <c r="Q66" s="860"/>
      <c r="R66" s="860"/>
      <c r="S66" s="860"/>
    </row>
    <row r="67" spans="1:19" s="1098" customFormat="1">
      <c r="A67" s="176" t="s">
        <v>709</v>
      </c>
      <c r="B67" s="506">
        <v>1569245.68</v>
      </c>
      <c r="C67" s="507">
        <v>1549313.8999684085</v>
      </c>
      <c r="D67" s="629">
        <v>0.98729849615925569</v>
      </c>
      <c r="E67" s="336" t="s">
        <v>342</v>
      </c>
      <c r="F67" s="171"/>
      <c r="G67" s="171"/>
      <c r="H67" s="171"/>
      <c r="I67" s="171"/>
      <c r="J67" s="151"/>
      <c r="K67" s="161"/>
      <c r="L67" s="1099"/>
    </row>
    <row r="68" spans="1:19">
      <c r="A68" s="176" t="s">
        <v>710</v>
      </c>
      <c r="B68" s="506">
        <v>1189181</v>
      </c>
      <c r="C68" s="507">
        <v>1059198.6996064053</v>
      </c>
      <c r="D68" s="629">
        <v>0.89069594923430939</v>
      </c>
      <c r="E68" s="336">
        <v>6.7113859700539388E-2</v>
      </c>
      <c r="F68" s="171"/>
      <c r="G68" s="171"/>
      <c r="H68" s="171"/>
      <c r="I68" s="171"/>
      <c r="J68" s="183"/>
      <c r="K68" s="184"/>
      <c r="L68" s="179"/>
      <c r="M68" s="860"/>
      <c r="N68" s="860"/>
      <c r="O68" s="860"/>
      <c r="P68" s="860"/>
      <c r="Q68" s="860"/>
      <c r="R68" s="860"/>
      <c r="S68" s="860"/>
    </row>
    <row r="69" spans="1:19" ht="13.95" customHeight="1" thickBot="1">
      <c r="A69" s="615" t="s">
        <v>215</v>
      </c>
      <c r="B69" s="620">
        <f>SUM(B64:B68)</f>
        <v>11064345.68</v>
      </c>
      <c r="C69" s="620">
        <f>SUM(C64:C68)</f>
        <v>10792666.718862209</v>
      </c>
      <c r="D69" s="614">
        <f>C69/B69</f>
        <v>0.9754455465334132</v>
      </c>
      <c r="E69" s="621">
        <v>2.6853350789254684E-2</v>
      </c>
      <c r="J69" s="185"/>
      <c r="K69" s="186"/>
      <c r="L69" s="179"/>
      <c r="M69" s="860"/>
      <c r="N69" s="860"/>
      <c r="O69" s="860"/>
      <c r="P69" s="860"/>
      <c r="Q69" s="860"/>
      <c r="R69" s="860"/>
      <c r="S69" s="860"/>
    </row>
    <row r="70" spans="1:19" ht="15.6" thickTop="1">
      <c r="A70" s="862"/>
      <c r="B70" s="860"/>
      <c r="C70" s="860"/>
      <c r="D70" s="860"/>
      <c r="E70" s="860"/>
      <c r="J70" s="185"/>
      <c r="K70" s="186"/>
      <c r="L70" s="179"/>
      <c r="M70" s="860"/>
      <c r="N70" s="860"/>
      <c r="O70" s="860"/>
      <c r="P70" s="860"/>
      <c r="Q70" s="860"/>
      <c r="R70" s="860"/>
      <c r="S70" s="860"/>
    </row>
    <row r="71" spans="1:19">
      <c r="A71" s="168" t="s">
        <v>423</v>
      </c>
      <c r="B71" s="168"/>
      <c r="C71" s="168"/>
      <c r="D71" s="168"/>
      <c r="E71" s="168"/>
      <c r="F71" s="171"/>
      <c r="G71" s="171"/>
      <c r="H71" s="171"/>
      <c r="I71" s="171"/>
      <c r="M71" s="860"/>
      <c r="N71" s="860"/>
      <c r="O71" s="860"/>
      <c r="P71" s="860"/>
      <c r="Q71" s="860"/>
      <c r="R71" s="860"/>
      <c r="S71" s="860"/>
    </row>
    <row r="72" spans="1:19">
      <c r="A72" s="860"/>
      <c r="B72" s="295"/>
      <c r="C72" s="178"/>
      <c r="D72" s="178"/>
      <c r="E72" s="178"/>
      <c r="F72" s="178"/>
      <c r="G72" s="178"/>
      <c r="H72" s="178"/>
      <c r="I72" s="178"/>
      <c r="J72" s="183"/>
      <c r="K72" s="184"/>
      <c r="L72" s="179"/>
      <c r="M72" s="860"/>
      <c r="N72" s="860"/>
      <c r="O72" s="860"/>
      <c r="P72" s="860"/>
      <c r="Q72" s="860"/>
      <c r="R72" s="860"/>
      <c r="S72" s="860"/>
    </row>
    <row r="73" spans="1:19">
      <c r="A73" s="863"/>
      <c r="B73" s="109"/>
      <c r="C73" s="181"/>
      <c r="D73" s="181"/>
      <c r="E73" s="181"/>
      <c r="F73" s="181"/>
      <c r="G73" s="181"/>
      <c r="H73" s="181"/>
      <c r="I73" s="181"/>
      <c r="J73" s="187"/>
      <c r="K73" s="188"/>
      <c r="L73" s="179"/>
      <c r="M73" s="860"/>
      <c r="N73" s="860"/>
      <c r="O73" s="860"/>
      <c r="P73" s="860"/>
      <c r="Q73" s="860"/>
      <c r="R73" s="860"/>
      <c r="S73" s="860"/>
    </row>
    <row r="74" spans="1:19" ht="12.75" customHeight="1">
      <c r="A74" s="1220" t="s">
        <v>289</v>
      </c>
      <c r="B74" s="1220"/>
      <c r="C74" s="1220"/>
      <c r="D74" s="1220"/>
      <c r="E74" s="1220"/>
      <c r="J74" s="187"/>
      <c r="K74" s="188"/>
      <c r="L74" s="179"/>
      <c r="M74" s="860"/>
      <c r="N74" s="860"/>
      <c r="O74" s="860"/>
      <c r="P74" s="860"/>
      <c r="Q74" s="860"/>
      <c r="R74" s="860"/>
      <c r="S74" s="860"/>
    </row>
    <row r="75" spans="1:19" ht="40.200000000000003" thickBot="1">
      <c r="A75" s="113" t="s">
        <v>278</v>
      </c>
      <c r="B75" s="864" t="s">
        <v>290</v>
      </c>
      <c r="C75" s="864" t="s">
        <v>291</v>
      </c>
      <c r="D75" s="864" t="s">
        <v>292</v>
      </c>
      <c r="E75" s="864" t="s">
        <v>287</v>
      </c>
      <c r="J75" s="187"/>
      <c r="K75" s="188"/>
      <c r="L75" s="179"/>
      <c r="M75" s="860"/>
      <c r="N75" s="860"/>
      <c r="O75" s="860"/>
      <c r="P75" s="860"/>
      <c r="Q75" s="860"/>
      <c r="R75" s="860"/>
      <c r="S75" s="860"/>
    </row>
    <row r="76" spans="1:19" s="102" customFormat="1">
      <c r="A76" s="176" t="s">
        <v>281</v>
      </c>
      <c r="B76" s="508">
        <v>670.80939999999998</v>
      </c>
      <c r="C76" s="509">
        <v>647.22390236318779</v>
      </c>
      <c r="D76" s="629">
        <v>0.96484023981057476</v>
      </c>
      <c r="E76" s="336">
        <v>0</v>
      </c>
      <c r="F76" s="70"/>
      <c r="G76" s="70"/>
      <c r="H76" s="70"/>
      <c r="I76" s="70"/>
      <c r="J76" s="189"/>
      <c r="K76" s="190"/>
      <c r="L76" s="221"/>
    </row>
    <row r="77" spans="1:19" s="102" customFormat="1">
      <c r="A77" s="176" t="s">
        <v>707</v>
      </c>
      <c r="B77" s="508">
        <v>480.23730000000006</v>
      </c>
      <c r="C77" s="509">
        <v>554.38871362619034</v>
      </c>
      <c r="D77" s="629">
        <v>1.1544057773650449</v>
      </c>
      <c r="E77" s="336">
        <v>8.2785588384035519E-2</v>
      </c>
      <c r="F77" s="70"/>
      <c r="G77" s="70"/>
      <c r="H77" s="70"/>
      <c r="I77" s="70"/>
      <c r="J77" s="189"/>
      <c r="K77" s="190"/>
      <c r="L77" s="221"/>
    </row>
    <row r="78" spans="1:19" s="102" customFormat="1">
      <c r="A78" s="176" t="s">
        <v>708</v>
      </c>
      <c r="B78" s="508">
        <v>462.59929999999997</v>
      </c>
      <c r="C78" s="509">
        <v>304.3541728405836</v>
      </c>
      <c r="D78" s="629">
        <v>0.65792181881940504</v>
      </c>
      <c r="E78" s="336">
        <v>0.20424515338883975</v>
      </c>
      <c r="F78" s="70"/>
      <c r="G78" s="70"/>
      <c r="H78" s="70"/>
      <c r="I78" s="70"/>
      <c r="J78" s="189"/>
      <c r="K78" s="190"/>
      <c r="L78" s="221"/>
    </row>
    <row r="79" spans="1:19" s="102" customFormat="1">
      <c r="A79" s="176" t="s">
        <v>709</v>
      </c>
      <c r="B79" s="508">
        <v>165.52829999999997</v>
      </c>
      <c r="C79" s="509">
        <v>242.37684155877176</v>
      </c>
      <c r="D79" s="629">
        <v>1.4642622533957745</v>
      </c>
      <c r="E79" s="336" t="s">
        <v>342</v>
      </c>
      <c r="F79" s="70"/>
      <c r="G79" s="70"/>
      <c r="H79" s="70"/>
      <c r="I79" s="70"/>
      <c r="J79" s="189"/>
      <c r="K79" s="190"/>
      <c r="L79" s="221"/>
    </row>
    <row r="80" spans="1:19" s="102" customFormat="1">
      <c r="A80" s="176" t="s">
        <v>710</v>
      </c>
      <c r="B80" s="508">
        <v>383.3461999999999</v>
      </c>
      <c r="C80" s="509">
        <v>151.08691644036429</v>
      </c>
      <c r="D80" s="629">
        <v>0.39412655307490807</v>
      </c>
      <c r="E80" s="336">
        <v>0.45066507210291784</v>
      </c>
      <c r="F80" s="71"/>
      <c r="G80" s="71"/>
      <c r="H80" s="71"/>
      <c r="I80" s="71"/>
      <c r="J80" s="191"/>
      <c r="K80" s="192"/>
      <c r="L80" s="221"/>
    </row>
    <row r="81" spans="1:12" s="102" customFormat="1" ht="13.8" thickBot="1">
      <c r="A81" s="615" t="s">
        <v>215</v>
      </c>
      <c r="B81" s="622">
        <f>SUM(B76:B80)</f>
        <v>2162.5205000000001</v>
      </c>
      <c r="C81" s="622">
        <f>SUM(C76:C80)</f>
        <v>1899.4305468290979</v>
      </c>
      <c r="D81" s="614">
        <f>C81/B81</f>
        <v>0.87834105934676587</v>
      </c>
      <c r="E81" s="621">
        <v>0.14380196746026538</v>
      </c>
      <c r="F81" s="188"/>
      <c r="G81" s="188"/>
      <c r="H81" s="188"/>
      <c r="I81" s="188"/>
      <c r="J81" s="193"/>
      <c r="K81" s="194"/>
      <c r="L81" s="221"/>
    </row>
    <row r="82" spans="1:12" s="102" customFormat="1" ht="13.5" customHeight="1" thickTop="1">
      <c r="A82" s="168"/>
      <c r="B82" s="168"/>
      <c r="C82" s="168"/>
      <c r="D82" s="168"/>
      <c r="E82" s="168"/>
      <c r="F82" s="178"/>
      <c r="G82" s="178"/>
      <c r="H82" s="178"/>
      <c r="I82" s="178"/>
      <c r="J82" s="189"/>
      <c r="K82" s="190"/>
      <c r="L82" s="221"/>
    </row>
    <row r="83" spans="1:12" s="102" customFormat="1" ht="13.5" customHeight="1">
      <c r="A83" s="168" t="s">
        <v>423</v>
      </c>
      <c r="B83" s="69"/>
      <c r="C83" s="71"/>
      <c r="D83" s="71"/>
      <c r="E83" s="71"/>
      <c r="F83" s="71"/>
      <c r="G83" s="71"/>
      <c r="H83" s="71"/>
      <c r="I83" s="71"/>
      <c r="J83" s="185"/>
      <c r="K83" s="186"/>
      <c r="L83" s="221"/>
    </row>
    <row r="84" spans="1:12" s="102" customFormat="1" ht="13.5" customHeight="1">
      <c r="A84" s="195"/>
      <c r="B84" s="295"/>
      <c r="C84" s="184"/>
      <c r="D84" s="184"/>
      <c r="E84" s="184"/>
      <c r="F84" s="184"/>
      <c r="G84" s="184"/>
      <c r="H84" s="184"/>
      <c r="I84" s="184"/>
      <c r="J84" s="191"/>
      <c r="K84" s="192"/>
      <c r="L84" s="221"/>
    </row>
    <row r="85" spans="1:12" s="102" customFormat="1" ht="13.5" customHeight="1">
      <c r="A85" s="1220" t="s">
        <v>293</v>
      </c>
      <c r="B85" s="1220"/>
      <c r="C85" s="1220"/>
      <c r="D85" s="1220"/>
      <c r="E85" s="1220"/>
      <c r="F85" s="1220"/>
      <c r="G85" s="1220"/>
      <c r="H85" s="1220"/>
      <c r="I85" s="863"/>
      <c r="J85" s="196"/>
      <c r="K85" s="197"/>
      <c r="L85" s="862"/>
    </row>
    <row r="86" spans="1:12" s="102" customFormat="1">
      <c r="A86" s="1228" t="s">
        <v>696</v>
      </c>
      <c r="B86" s="1226" t="s">
        <v>294</v>
      </c>
      <c r="C86" s="1228" t="s">
        <v>295</v>
      </c>
      <c r="D86" s="1228" t="s">
        <v>296</v>
      </c>
      <c r="E86" s="1228" t="s">
        <v>297</v>
      </c>
      <c r="F86" s="1228" t="s">
        <v>298</v>
      </c>
      <c r="G86" s="1228" t="s">
        <v>299</v>
      </c>
      <c r="H86" s="1228" t="s">
        <v>300</v>
      </c>
      <c r="I86" s="198"/>
      <c r="J86" s="193"/>
      <c r="K86" s="194"/>
      <c r="L86" s="221"/>
    </row>
    <row r="87" spans="1:12" s="102" customFormat="1" ht="15.6" thickBot="1">
      <c r="A87" s="1229"/>
      <c r="B87" s="1227"/>
      <c r="C87" s="1229"/>
      <c r="D87" s="1229"/>
      <c r="E87" s="1229"/>
      <c r="F87" s="1229"/>
      <c r="G87" s="1229"/>
      <c r="H87" s="1229"/>
      <c r="I87" s="198"/>
      <c r="J87" s="185"/>
      <c r="K87" s="186"/>
      <c r="L87" s="221"/>
    </row>
    <row r="88" spans="1:12" s="102" customFormat="1">
      <c r="A88" s="295" t="s">
        <v>711</v>
      </c>
      <c r="B88" s="295" t="s">
        <v>211</v>
      </c>
      <c r="C88" s="506">
        <v>46215</v>
      </c>
      <c r="D88" s="506">
        <v>45628</v>
      </c>
      <c r="E88" s="126">
        <f t="shared" ref="E88:E99" si="1">D88/C88</f>
        <v>0.98729849615925569</v>
      </c>
      <c r="F88" s="508">
        <v>4.7191000000000001</v>
      </c>
      <c r="G88" s="508">
        <v>6.91</v>
      </c>
      <c r="H88" s="126">
        <f t="shared" ref="H88:H99" si="2">IFERROR(G88/F88,1)</f>
        <v>1.4642622533957745</v>
      </c>
      <c r="I88" s="59"/>
      <c r="J88" s="191"/>
      <c r="K88" s="192"/>
      <c r="L88" s="221"/>
    </row>
    <row r="89" spans="1:12" s="356" customFormat="1">
      <c r="A89" s="295" t="s">
        <v>712</v>
      </c>
      <c r="B89" s="295" t="s">
        <v>211</v>
      </c>
      <c r="C89" s="506">
        <v>500300</v>
      </c>
      <c r="D89" s="506">
        <v>500651.09875796433</v>
      </c>
      <c r="E89" s="126">
        <f t="shared" si="1"/>
        <v>1.0007017764500585</v>
      </c>
      <c r="F89" s="508">
        <v>91.37060000000001</v>
      </c>
      <c r="G89" s="508">
        <v>100.3718978008427</v>
      </c>
      <c r="H89" s="126">
        <f t="shared" si="2"/>
        <v>1.0985141588305505</v>
      </c>
      <c r="I89" s="59"/>
      <c r="J89" s="199"/>
      <c r="K89" s="200"/>
      <c r="L89" s="182"/>
    </row>
    <row r="90" spans="1:12" s="356" customFormat="1">
      <c r="A90" s="295" t="s">
        <v>713</v>
      </c>
      <c r="B90" s="295" t="s">
        <v>211</v>
      </c>
      <c r="C90" s="506">
        <v>516690</v>
      </c>
      <c r="D90" s="506">
        <v>405382.32</v>
      </c>
      <c r="E90" s="126">
        <f t="shared" si="1"/>
        <v>0.78457550949311972</v>
      </c>
      <c r="F90" s="508">
        <v>88.78779999999999</v>
      </c>
      <c r="G90" s="508">
        <v>107.60399999999998</v>
      </c>
      <c r="H90" s="126">
        <f t="shared" si="2"/>
        <v>1.2119232597271246</v>
      </c>
      <c r="I90" s="59"/>
      <c r="J90" s="199"/>
      <c r="K90" s="200"/>
      <c r="L90" s="182"/>
    </row>
    <row r="91" spans="1:12" s="356" customFormat="1">
      <c r="A91" s="295" t="s">
        <v>714</v>
      </c>
      <c r="B91" s="295" t="s">
        <v>715</v>
      </c>
      <c r="C91" s="506">
        <v>16580</v>
      </c>
      <c r="D91" s="506">
        <v>11791</v>
      </c>
      <c r="E91" s="126">
        <f t="shared" si="1"/>
        <v>0.7111580217129071</v>
      </c>
      <c r="F91" s="508">
        <v>7.5128000000000004</v>
      </c>
      <c r="G91" s="508">
        <v>4.7</v>
      </c>
      <c r="H91" s="126">
        <f t="shared" si="2"/>
        <v>0.62559897774464912</v>
      </c>
      <c r="I91" s="59"/>
      <c r="J91" s="199"/>
      <c r="K91" s="200"/>
      <c r="L91" s="182"/>
    </row>
    <row r="92" spans="1:12" s="356" customFormat="1">
      <c r="A92" s="295" t="s">
        <v>716</v>
      </c>
      <c r="B92" s="295" t="s">
        <v>715</v>
      </c>
      <c r="C92" s="506">
        <v>195059</v>
      </c>
      <c r="D92" s="506">
        <v>176715</v>
      </c>
      <c r="E92" s="126">
        <f t="shared" si="1"/>
        <v>0.90595665926719604</v>
      </c>
      <c r="F92" s="508">
        <v>34.098199999999991</v>
      </c>
      <c r="G92" s="508">
        <v>11.7</v>
      </c>
      <c r="H92" s="126">
        <f t="shared" si="2"/>
        <v>0.34312661665425159</v>
      </c>
      <c r="I92" s="59"/>
      <c r="J92" s="199"/>
      <c r="K92" s="200"/>
      <c r="L92" s="182"/>
    </row>
    <row r="93" spans="1:12" s="356" customFormat="1">
      <c r="A93" s="295" t="s">
        <v>717</v>
      </c>
      <c r="B93" s="295" t="s">
        <v>715</v>
      </c>
      <c r="C93" s="506">
        <v>99637</v>
      </c>
      <c r="D93" s="506">
        <v>101327</v>
      </c>
      <c r="E93" s="126">
        <f t="shared" si="1"/>
        <v>1.0169615705009183</v>
      </c>
      <c r="F93" s="508">
        <v>67.198599999999999</v>
      </c>
      <c r="G93" s="508">
        <v>45.46</v>
      </c>
      <c r="H93" s="126">
        <f t="shared" si="2"/>
        <v>0.67650218903370007</v>
      </c>
      <c r="I93" s="59"/>
      <c r="J93" s="199"/>
      <c r="K93" s="200"/>
      <c r="L93" s="182"/>
    </row>
    <row r="94" spans="1:12" s="356" customFormat="1">
      <c r="A94" s="295" t="s">
        <v>718</v>
      </c>
      <c r="B94" s="295" t="s">
        <v>715</v>
      </c>
      <c r="C94" s="506">
        <v>180916</v>
      </c>
      <c r="D94" s="506">
        <v>180916</v>
      </c>
      <c r="E94" s="126">
        <f t="shared" si="1"/>
        <v>1</v>
      </c>
      <c r="F94" s="508">
        <v>122.0159</v>
      </c>
      <c r="G94" s="508">
        <v>78.03</v>
      </c>
      <c r="H94" s="126">
        <f t="shared" si="2"/>
        <v>0.63950681837367096</v>
      </c>
      <c r="I94" s="59"/>
      <c r="J94" s="199"/>
      <c r="K94" s="200"/>
      <c r="L94" s="182"/>
    </row>
    <row r="95" spans="1:12" s="356" customFormat="1">
      <c r="A95" s="295" t="s">
        <v>719</v>
      </c>
      <c r="B95" s="295" t="s">
        <v>715</v>
      </c>
      <c r="C95" s="506">
        <v>198505</v>
      </c>
      <c r="D95" s="506">
        <v>197515</v>
      </c>
      <c r="E95" s="126">
        <f t="shared" si="1"/>
        <v>0.99501272008261754</v>
      </c>
      <c r="F95" s="508">
        <v>133.87860000000001</v>
      </c>
      <c r="G95" s="508">
        <v>89.08</v>
      </c>
      <c r="H95" s="126">
        <f t="shared" si="2"/>
        <v>0.66537893285409311</v>
      </c>
      <c r="I95" s="59"/>
      <c r="J95" s="199"/>
      <c r="K95" s="200"/>
      <c r="L95" s="182"/>
    </row>
    <row r="96" spans="1:12" s="356" customFormat="1">
      <c r="A96" s="295" t="s">
        <v>720</v>
      </c>
      <c r="B96" s="295" t="s">
        <v>211</v>
      </c>
      <c r="C96" s="506">
        <v>920889</v>
      </c>
      <c r="D96" s="506">
        <v>1004514.1670933614</v>
      </c>
      <c r="E96" s="126">
        <f t="shared" si="1"/>
        <v>1.0908091714564527</v>
      </c>
      <c r="F96" s="508">
        <v>124.869</v>
      </c>
      <c r="G96" s="508">
        <v>143.23789523470046</v>
      </c>
      <c r="H96" s="126">
        <f t="shared" si="2"/>
        <v>1.1471053282616219</v>
      </c>
      <c r="I96" s="59"/>
      <c r="J96" s="199"/>
      <c r="K96" s="200"/>
      <c r="L96" s="182"/>
    </row>
    <row r="97" spans="1:12" s="634" customFormat="1">
      <c r="A97" s="295" t="s">
        <v>721</v>
      </c>
      <c r="B97" s="295" t="s">
        <v>211</v>
      </c>
      <c r="C97" s="506">
        <v>955399</v>
      </c>
      <c r="D97" s="506">
        <v>1040255.7646410557</v>
      </c>
      <c r="E97" s="126">
        <f t="shared" si="1"/>
        <v>1.0888181426200527</v>
      </c>
      <c r="F97" s="508">
        <v>126.7105</v>
      </c>
      <c r="G97" s="508">
        <v>145.35028450773478</v>
      </c>
      <c r="H97" s="126">
        <f t="shared" si="2"/>
        <v>1.1471052873103238</v>
      </c>
      <c r="I97" s="59"/>
      <c r="J97" s="199"/>
      <c r="K97" s="200"/>
      <c r="L97" s="182"/>
    </row>
    <row r="98" spans="1:12" s="634" customFormat="1">
      <c r="A98" s="295" t="s">
        <v>722</v>
      </c>
      <c r="B98" s="295" t="s">
        <v>715</v>
      </c>
      <c r="C98" s="506">
        <v>1248535</v>
      </c>
      <c r="D98" s="506">
        <v>1233542.3949476455</v>
      </c>
      <c r="E98" s="126">
        <f t="shared" si="1"/>
        <v>0.98799184239740612</v>
      </c>
      <c r="F98" s="508">
        <v>168.43790000000001</v>
      </c>
      <c r="G98" s="508">
        <v>198.3904929510752</v>
      </c>
      <c r="H98" s="126">
        <f t="shared" si="2"/>
        <v>1.1778257325167032</v>
      </c>
      <c r="I98" s="59"/>
      <c r="J98" s="199"/>
      <c r="K98" s="200"/>
      <c r="L98" s="182"/>
    </row>
    <row r="99" spans="1:12">
      <c r="A99" s="295" t="s">
        <v>723</v>
      </c>
      <c r="B99" s="295" t="s">
        <v>211</v>
      </c>
      <c r="C99" s="506">
        <v>1373213</v>
      </c>
      <c r="D99" s="506">
        <v>1373094.9071971502</v>
      </c>
      <c r="E99" s="126">
        <f t="shared" si="1"/>
        <v>0.99991400255979968</v>
      </c>
      <c r="F99" s="508">
        <v>250.792</v>
      </c>
      <c r="G99" s="508">
        <v>160.24522966967731</v>
      </c>
      <c r="H99" s="126">
        <f t="shared" si="2"/>
        <v>0.63895670384094116</v>
      </c>
      <c r="I99" s="61"/>
    </row>
    <row r="100" spans="1:12" ht="13.5" customHeight="1">
      <c r="A100" s="856"/>
      <c r="B100" s="856"/>
      <c r="C100" s="856"/>
      <c r="D100" s="856"/>
      <c r="E100" s="856"/>
      <c r="F100" s="856"/>
      <c r="G100" s="856"/>
      <c r="H100" s="856"/>
      <c r="I100" s="856"/>
    </row>
    <row r="101" spans="1:12" ht="13.5" customHeight="1">
      <c r="A101" s="168" t="s">
        <v>423</v>
      </c>
    </row>
    <row r="102" spans="1:12" ht="13.5" customHeight="1">
      <c r="A102" s="860"/>
    </row>
    <row r="103" spans="1:12" ht="13.5" customHeight="1">
      <c r="A103" s="1220" t="s">
        <v>301</v>
      </c>
      <c r="B103" s="1220"/>
      <c r="C103" s="1220"/>
      <c r="D103" s="1220"/>
      <c r="E103" s="1220"/>
      <c r="F103" s="1220"/>
      <c r="G103" s="1220"/>
      <c r="H103" s="1220"/>
      <c r="I103" s="863"/>
    </row>
    <row r="104" spans="1:12" ht="25.5" customHeight="1">
      <c r="A104" s="1228" t="s">
        <v>302</v>
      </c>
      <c r="B104" s="1228" t="s">
        <v>294</v>
      </c>
      <c r="C104" s="1224" t="s">
        <v>303</v>
      </c>
      <c r="D104" s="1224" t="s">
        <v>304</v>
      </c>
      <c r="E104" s="1224" t="s">
        <v>305</v>
      </c>
      <c r="F104" s="1224" t="s">
        <v>306</v>
      </c>
      <c r="G104" s="1226" t="s">
        <v>307</v>
      </c>
      <c r="H104" s="1226"/>
      <c r="I104" s="201"/>
    </row>
    <row r="105" spans="1:12" ht="25.5" customHeight="1" thickBot="1">
      <c r="A105" s="1229"/>
      <c r="B105" s="1229"/>
      <c r="C105" s="1225"/>
      <c r="D105" s="1225"/>
      <c r="E105" s="1225"/>
      <c r="F105" s="1225"/>
      <c r="G105" s="1227"/>
      <c r="H105" s="1227"/>
      <c r="I105" s="201"/>
    </row>
    <row r="106" spans="1:12" ht="101.25" customHeight="1">
      <c r="A106" s="860" t="str">
        <f t="shared" ref="A106:B117" si="3">A88</f>
        <v>1188</v>
      </c>
      <c r="B106" s="510" t="str">
        <f t="shared" si="3"/>
        <v>Lighting</v>
      </c>
      <c r="C106" s="469">
        <f t="shared" ref="C106:C117" si="4">E88</f>
        <v>0.98729849615925569</v>
      </c>
      <c r="D106" s="629">
        <f t="shared" ref="D106:D117" si="5">(SUM($D$88:$D$99)-D88)/(SUM($C$88:$C$99)-C88)-SUM($D$88:$D$99)/SUM($C$88:$C$99)</f>
        <v>1.1769254994287159E-4</v>
      </c>
      <c r="E106" s="469">
        <f t="shared" ref="E106:E117" si="6">H88</f>
        <v>1.4642622533957745</v>
      </c>
      <c r="F106" s="629">
        <f t="shared" ref="F106:F117" si="7">(SUM($G$88:$G$99)-G88)/(SUM($F$88:$F$99)-F88)-SUM($G$88:$G$99)/SUM($F$88:$F$99)</f>
        <v>-2.2135333590763695E-3</v>
      </c>
      <c r="G106" s="1230" t="s">
        <v>724</v>
      </c>
      <c r="H106" s="1230"/>
    </row>
    <row r="107" spans="1:12" ht="59.25" customHeight="1">
      <c r="A107" s="860" t="str">
        <f t="shared" si="3"/>
        <v>1221_1</v>
      </c>
      <c r="B107" s="510" t="str">
        <f t="shared" si="3"/>
        <v>Lighting</v>
      </c>
      <c r="C107" s="469">
        <f t="shared" si="4"/>
        <v>1.0007017764500585</v>
      </c>
      <c r="D107" s="629">
        <f t="shared" si="5"/>
        <v>2.0879671936668842E-4</v>
      </c>
      <c r="E107" s="469">
        <f t="shared" si="6"/>
        <v>1.0985141588305505</v>
      </c>
      <c r="F107" s="629">
        <f t="shared" si="7"/>
        <v>-1.65478139045101E-2</v>
      </c>
      <c r="G107" s="1231" t="s">
        <v>725</v>
      </c>
      <c r="H107" s="1231"/>
    </row>
    <row r="108" spans="1:12" ht="107.25" customHeight="1">
      <c r="A108" s="860" t="str">
        <f t="shared" si="3"/>
        <v>1771</v>
      </c>
      <c r="B108" s="510" t="str">
        <f t="shared" si="3"/>
        <v>Lighting</v>
      </c>
      <c r="C108" s="469">
        <f t="shared" si="4"/>
        <v>0.78457550949311972</v>
      </c>
      <c r="D108" s="629">
        <f t="shared" si="5"/>
        <v>1.9687125417153339E-2</v>
      </c>
      <c r="E108" s="469">
        <f t="shared" si="6"/>
        <v>1.2119232597271246</v>
      </c>
      <c r="F108" s="629">
        <f t="shared" si="7"/>
        <v>-2.4941650228871959E-2</v>
      </c>
      <c r="G108" s="1231" t="s">
        <v>726</v>
      </c>
      <c r="H108" s="1232"/>
    </row>
    <row r="109" spans="1:12" ht="143.25" customHeight="1">
      <c r="A109" s="860" t="str">
        <f t="shared" si="3"/>
        <v>1293</v>
      </c>
      <c r="B109" s="510" t="str">
        <f t="shared" si="3"/>
        <v>Non-lighting</v>
      </c>
      <c r="C109" s="469">
        <f t="shared" si="4"/>
        <v>0.7111580217129071</v>
      </c>
      <c r="D109" s="629">
        <f t="shared" si="5"/>
        <v>7.7628809537544363E-4</v>
      </c>
      <c r="E109" s="469">
        <f t="shared" si="6"/>
        <v>0.62559897774464912</v>
      </c>
      <c r="F109" s="629">
        <f t="shared" si="7"/>
        <v>1.6627823951254062E-3</v>
      </c>
      <c r="G109" s="1231" t="s">
        <v>727</v>
      </c>
      <c r="H109" s="1232"/>
    </row>
    <row r="110" spans="1:12" ht="161.25" customHeight="1">
      <c r="A110" s="860" t="str">
        <f t="shared" si="3"/>
        <v>1202</v>
      </c>
      <c r="B110" s="510" t="str">
        <f t="shared" si="3"/>
        <v>Non-lighting</v>
      </c>
      <c r="C110" s="469">
        <f t="shared" si="4"/>
        <v>0.90595665926719604</v>
      </c>
      <c r="D110" s="629">
        <f t="shared" si="5"/>
        <v>3.1285268561120905E-3</v>
      </c>
      <c r="E110" s="469">
        <f t="shared" si="6"/>
        <v>0.34312661665425159</v>
      </c>
      <c r="F110" s="629">
        <f t="shared" si="7"/>
        <v>1.5835209231143121E-2</v>
      </c>
      <c r="G110" s="1231" t="s">
        <v>763</v>
      </c>
      <c r="H110" s="1232"/>
    </row>
    <row r="111" spans="1:12" ht="56.25" customHeight="1">
      <c r="A111" s="860" t="str">
        <f t="shared" si="3"/>
        <v>1412</v>
      </c>
      <c r="B111" s="510" t="str">
        <f t="shared" si="3"/>
        <v>Non-lighting</v>
      </c>
      <c r="C111" s="469">
        <f t="shared" si="4"/>
        <v>1.0169615705009183</v>
      </c>
      <c r="D111" s="629">
        <f t="shared" si="5"/>
        <v>-2.2445388197445126E-4</v>
      </c>
      <c r="E111" s="469">
        <f t="shared" si="6"/>
        <v>0.67650218903370007</v>
      </c>
      <c r="F111" s="629">
        <f t="shared" si="7"/>
        <v>1.2676388704253694E-2</v>
      </c>
      <c r="G111" s="1231" t="s">
        <v>764</v>
      </c>
      <c r="H111" s="1231"/>
    </row>
    <row r="112" spans="1:12" ht="42.75" customHeight="1">
      <c r="A112" s="860" t="str">
        <f t="shared" si="3"/>
        <v>1406</v>
      </c>
      <c r="B112" s="510" t="str">
        <f t="shared" si="3"/>
        <v>Non-lighting</v>
      </c>
      <c r="C112" s="469">
        <f t="shared" si="4"/>
        <v>1</v>
      </c>
      <c r="D112" s="629">
        <f t="shared" si="5"/>
        <v>9.2444805613212111E-5</v>
      </c>
      <c r="E112" s="469">
        <f t="shared" si="6"/>
        <v>0.63950681837367096</v>
      </c>
      <c r="F112" s="629">
        <f t="shared" si="7"/>
        <v>2.8275621198266876E-2</v>
      </c>
      <c r="G112" s="1231" t="s">
        <v>728</v>
      </c>
      <c r="H112" s="1231"/>
    </row>
    <row r="113" spans="1:12" ht="56.25" customHeight="1">
      <c r="A113" s="860" t="str">
        <f t="shared" si="3"/>
        <v>1421</v>
      </c>
      <c r="B113" s="510" t="str">
        <f t="shared" si="3"/>
        <v>Non-lighting</v>
      </c>
      <c r="C113" s="469">
        <f t="shared" si="4"/>
        <v>0.99501272008261754</v>
      </c>
      <c r="D113" s="629">
        <f t="shared" si="5"/>
        <v>2.6527075406757028E-4</v>
      </c>
      <c r="E113" s="469">
        <f t="shared" si="6"/>
        <v>0.66537893285409311</v>
      </c>
      <c r="F113" s="629">
        <f t="shared" si="7"/>
        <v>2.8175454301752501E-2</v>
      </c>
      <c r="G113" s="1231" t="s">
        <v>764</v>
      </c>
      <c r="H113" s="1231"/>
    </row>
    <row r="114" spans="1:12" ht="118.5" customHeight="1">
      <c r="A114" s="860" t="str">
        <f t="shared" si="3"/>
        <v>1517</v>
      </c>
      <c r="B114" s="510" t="str">
        <f t="shared" si="3"/>
        <v>Lighting</v>
      </c>
      <c r="C114" s="469">
        <f t="shared" si="4"/>
        <v>1.0908091714564527</v>
      </c>
      <c r="D114" s="629">
        <f t="shared" si="5"/>
        <v>-1.5150564430320812E-2</v>
      </c>
      <c r="E114" s="469">
        <f t="shared" si="6"/>
        <v>1.1471053282616219</v>
      </c>
      <c r="F114" s="629">
        <f t="shared" si="7"/>
        <v>-2.8844576471427352E-2</v>
      </c>
      <c r="G114" s="1231" t="s">
        <v>729</v>
      </c>
      <c r="H114" s="1232"/>
    </row>
    <row r="115" spans="1:12" s="633" customFormat="1" ht="109.5" customHeight="1">
      <c r="A115" s="860" t="str">
        <f t="shared" si="3"/>
        <v>1540</v>
      </c>
      <c r="B115" s="510" t="str">
        <f t="shared" si="3"/>
        <v>Lighting</v>
      </c>
      <c r="C115" s="469">
        <f t="shared" si="4"/>
        <v>1.0888181426200527</v>
      </c>
      <c r="D115" s="629">
        <f t="shared" si="5"/>
        <v>-1.5461595314489984E-2</v>
      </c>
      <c r="E115" s="469">
        <f t="shared" si="6"/>
        <v>1.1471052873103238</v>
      </c>
      <c r="F115" s="629">
        <f t="shared" si="7"/>
        <v>-2.9319239539871811E-2</v>
      </c>
      <c r="G115" s="1232" t="s">
        <v>724</v>
      </c>
      <c r="H115" s="1232"/>
      <c r="I115" s="71"/>
      <c r="J115" s="80"/>
      <c r="K115" s="71"/>
      <c r="L115" s="71"/>
    </row>
    <row r="116" spans="1:12" s="633" customFormat="1" ht="69" customHeight="1">
      <c r="A116" s="860" t="str">
        <f t="shared" si="3"/>
        <v>1247</v>
      </c>
      <c r="B116" s="510" t="str">
        <f t="shared" si="3"/>
        <v>Non-lighting</v>
      </c>
      <c r="C116" s="469">
        <f t="shared" si="4"/>
        <v>0.98799184239740612</v>
      </c>
      <c r="D116" s="629">
        <f t="shared" si="5"/>
        <v>3.7705914307715194E-3</v>
      </c>
      <c r="E116" s="469">
        <f t="shared" si="6"/>
        <v>1.1778257325167032</v>
      </c>
      <c r="F116" s="629">
        <f t="shared" si="7"/>
        <v>-4.5439359791510259E-2</v>
      </c>
      <c r="G116" s="1232" t="s">
        <v>731</v>
      </c>
      <c r="H116" s="1232"/>
      <c r="I116" s="71"/>
      <c r="J116" s="80"/>
      <c r="K116" s="71"/>
      <c r="L116" s="71"/>
    </row>
    <row r="117" spans="1:12" ht="69" customHeight="1">
      <c r="A117" s="860" t="str">
        <f t="shared" si="3"/>
        <v>1245</v>
      </c>
      <c r="B117" s="510" t="str">
        <f t="shared" si="3"/>
        <v>Lighting</v>
      </c>
      <c r="C117" s="469">
        <f t="shared" si="4"/>
        <v>0.99991400255979968</v>
      </c>
      <c r="D117" s="629">
        <f t="shared" si="5"/>
        <v>8.9737587922611439E-4</v>
      </c>
      <c r="E117" s="469">
        <f t="shared" si="6"/>
        <v>0.63895670384094116</v>
      </c>
      <c r="F117" s="629">
        <f t="shared" si="7"/>
        <v>6.5978970672354809E-2</v>
      </c>
      <c r="G117" s="1231" t="s">
        <v>730</v>
      </c>
      <c r="H117" s="1231"/>
    </row>
    <row r="119" spans="1:12">
      <c r="A119" s="168" t="s">
        <v>695</v>
      </c>
    </row>
    <row r="121" spans="1:12" ht="14.4">
      <c r="A121" s="584" t="s">
        <v>308</v>
      </c>
    </row>
    <row r="122" spans="1:12" ht="27" thickBot="1">
      <c r="A122" s="113" t="s">
        <v>309</v>
      </c>
      <c r="B122" s="487">
        <v>5</v>
      </c>
      <c r="C122" s="487">
        <v>4</v>
      </c>
      <c r="D122" s="487">
        <v>3</v>
      </c>
      <c r="E122" s="487">
        <v>2</v>
      </c>
      <c r="F122" s="487">
        <v>1</v>
      </c>
      <c r="G122" s="487" t="s">
        <v>310</v>
      </c>
    </row>
    <row r="123" spans="1:12">
      <c r="A123" s="860" t="s">
        <v>311</v>
      </c>
      <c r="B123" s="629">
        <v>0.41538461538461541</v>
      </c>
      <c r="C123" s="629">
        <v>0.29230769230769232</v>
      </c>
      <c r="D123" s="629">
        <v>0.18461538461538463</v>
      </c>
      <c r="E123" s="629">
        <v>6.1538461538461542E-2</v>
      </c>
      <c r="F123" s="629">
        <v>0</v>
      </c>
      <c r="G123" s="585">
        <v>3.9692307692307693</v>
      </c>
    </row>
    <row r="124" spans="1:12">
      <c r="A124" s="860" t="s">
        <v>312</v>
      </c>
      <c r="B124" s="629">
        <v>0.43076923076923079</v>
      </c>
      <c r="C124" s="629">
        <v>0.29230769230769232</v>
      </c>
      <c r="D124" s="629">
        <v>0.15384615384615385</v>
      </c>
      <c r="E124" s="629">
        <v>3.0769230769230771E-2</v>
      </c>
      <c r="F124" s="629">
        <v>4.6153846153846156E-2</v>
      </c>
      <c r="G124" s="585">
        <v>4.080645161290323</v>
      </c>
    </row>
    <row r="125" spans="1:12">
      <c r="A125" s="860" t="s">
        <v>313</v>
      </c>
      <c r="B125" s="629">
        <v>0.49</v>
      </c>
      <c r="C125" s="629">
        <v>0.26153846153846155</v>
      </c>
      <c r="D125" s="629">
        <v>0.2</v>
      </c>
      <c r="E125" s="629">
        <v>3.0769230769230771E-2</v>
      </c>
      <c r="F125" s="629">
        <v>0</v>
      </c>
      <c r="G125" s="585">
        <v>4.1846153846153848</v>
      </c>
    </row>
    <row r="126" spans="1:12">
      <c r="A126" s="860" t="s">
        <v>314</v>
      </c>
      <c r="B126" s="629">
        <v>0.53846153846153844</v>
      </c>
      <c r="C126" s="629">
        <v>0.27692307692307694</v>
      </c>
      <c r="D126" s="629">
        <v>0.13846153846153847</v>
      </c>
      <c r="E126" s="629">
        <v>3.0769230769230771E-2</v>
      </c>
      <c r="F126" s="629">
        <v>1.5384615384615385E-2</v>
      </c>
      <c r="G126" s="585">
        <v>4.34375</v>
      </c>
    </row>
    <row r="127" spans="1:12">
      <c r="A127" s="860" t="s">
        <v>315</v>
      </c>
      <c r="B127" s="629">
        <v>0.41463414634146339</v>
      </c>
      <c r="C127" s="629">
        <v>0.29268292682926828</v>
      </c>
      <c r="D127" s="629">
        <v>0.12195121951219512</v>
      </c>
      <c r="E127" s="629">
        <v>2.4390243902439025E-2</v>
      </c>
      <c r="F127" s="629">
        <v>0.14634146341463414</v>
      </c>
      <c r="G127" s="585">
        <v>4.2857142857142856</v>
      </c>
    </row>
    <row r="128" spans="1:12">
      <c r="A128" s="860" t="s">
        <v>316</v>
      </c>
      <c r="B128" s="629">
        <v>0.375</v>
      </c>
      <c r="C128" s="629">
        <v>0.29166666666666669</v>
      </c>
      <c r="D128" s="629">
        <v>0.20833333333333334</v>
      </c>
      <c r="E128" s="629">
        <v>0.125</v>
      </c>
      <c r="F128" s="629">
        <v>0</v>
      </c>
      <c r="G128" s="585">
        <v>3.916666666666667</v>
      </c>
    </row>
    <row r="129" spans="1:12">
      <c r="A129" s="860" t="s">
        <v>317</v>
      </c>
      <c r="B129" s="629">
        <v>0.5</v>
      </c>
      <c r="C129" s="629">
        <v>0.33333333333333331</v>
      </c>
      <c r="D129" s="629">
        <v>8.3333333333333329E-2</v>
      </c>
      <c r="E129" s="629">
        <v>4.1666666666666664E-2</v>
      </c>
      <c r="F129" s="629">
        <v>0</v>
      </c>
      <c r="G129" s="585">
        <v>4.208333333333333</v>
      </c>
    </row>
    <row r="130" spans="1:12" s="718" customFormat="1">
      <c r="A130" s="860" t="s">
        <v>318</v>
      </c>
      <c r="B130" s="629">
        <v>0.64615384615384619</v>
      </c>
      <c r="C130" s="629">
        <v>0.18461538461538463</v>
      </c>
      <c r="D130" s="629">
        <v>6.1538461538461542E-2</v>
      </c>
      <c r="E130" s="629">
        <v>3.0769230769230771E-2</v>
      </c>
      <c r="F130" s="629">
        <v>7.6923076923076927E-2</v>
      </c>
      <c r="G130" s="585">
        <v>4.5666666666666664</v>
      </c>
      <c r="H130" s="71"/>
      <c r="I130" s="71"/>
      <c r="J130" s="80"/>
      <c r="K130" s="71"/>
      <c r="L130" s="71"/>
    </row>
    <row r="131" spans="1:12">
      <c r="A131" s="860" t="s">
        <v>319</v>
      </c>
      <c r="B131" s="629">
        <v>0.63076923076923075</v>
      </c>
      <c r="C131" s="629">
        <v>0.15384615384615385</v>
      </c>
      <c r="D131" s="629">
        <v>0.1076923076923077</v>
      </c>
      <c r="E131" s="629">
        <v>1.5384615384615385E-2</v>
      </c>
      <c r="F131" s="629">
        <v>9.2307692307692313E-2</v>
      </c>
      <c r="G131" s="585">
        <v>4.4999999999999991</v>
      </c>
    </row>
    <row r="132" spans="1:12">
      <c r="A132" s="860" t="s">
        <v>320</v>
      </c>
      <c r="B132" s="629">
        <v>0.53846153846153844</v>
      </c>
      <c r="C132" s="629">
        <v>0.33846153846153848</v>
      </c>
      <c r="D132" s="629">
        <v>0.1076923076923077</v>
      </c>
      <c r="E132" s="629">
        <v>0</v>
      </c>
      <c r="F132" s="629">
        <v>0</v>
      </c>
      <c r="G132" s="585">
        <v>4.384615384615385</v>
      </c>
    </row>
    <row r="134" spans="1:12">
      <c r="A134" s="856" t="s">
        <v>701</v>
      </c>
    </row>
    <row r="136" spans="1:12">
      <c r="A136" s="863" t="s">
        <v>741</v>
      </c>
    </row>
    <row r="137" spans="1:12" ht="27" thickBot="1">
      <c r="A137" s="113" t="s">
        <v>309</v>
      </c>
      <c r="B137" s="487">
        <v>5</v>
      </c>
      <c r="C137" s="487">
        <v>4</v>
      </c>
      <c r="D137" s="487">
        <v>3</v>
      </c>
      <c r="E137" s="487">
        <v>2</v>
      </c>
      <c r="F137" s="487">
        <v>1</v>
      </c>
      <c r="G137" s="487" t="s">
        <v>310</v>
      </c>
    </row>
    <row r="138" spans="1:12">
      <c r="A138" s="860" t="s">
        <v>742</v>
      </c>
      <c r="B138" s="629">
        <v>0.53</v>
      </c>
      <c r="C138" s="629">
        <v>0.34</v>
      </c>
      <c r="D138" s="629">
        <v>0.12</v>
      </c>
      <c r="E138" s="629">
        <v>0</v>
      </c>
      <c r="F138" s="629">
        <v>0.01</v>
      </c>
      <c r="G138" s="585">
        <v>4.38</v>
      </c>
    </row>
    <row r="140" spans="1:12">
      <c r="A140" s="856" t="s">
        <v>702</v>
      </c>
    </row>
    <row r="142" spans="1:12">
      <c r="A142" s="863" t="s">
        <v>743</v>
      </c>
    </row>
    <row r="143" spans="1:12" ht="27" thickBot="1">
      <c r="A143" s="113" t="s">
        <v>309</v>
      </c>
      <c r="B143" s="487">
        <v>5</v>
      </c>
      <c r="C143" s="487">
        <v>4</v>
      </c>
      <c r="D143" s="487">
        <v>3</v>
      </c>
      <c r="E143" s="487">
        <v>2</v>
      </c>
      <c r="F143" s="487">
        <v>1</v>
      </c>
      <c r="G143" s="487" t="s">
        <v>310</v>
      </c>
    </row>
    <row r="144" spans="1:12">
      <c r="A144" s="860" t="s">
        <v>744</v>
      </c>
      <c r="B144" s="629">
        <v>0.78</v>
      </c>
      <c r="C144" s="629">
        <v>0.13</v>
      </c>
      <c r="D144" s="629">
        <v>7.0000000000000007E-2</v>
      </c>
      <c r="E144" s="629">
        <v>0</v>
      </c>
      <c r="F144" s="629">
        <v>0</v>
      </c>
      <c r="G144" s="585">
        <v>4.7300000000000004</v>
      </c>
    </row>
    <row r="146" spans="1:7">
      <c r="A146" s="856" t="s">
        <v>702</v>
      </c>
    </row>
    <row r="148" spans="1:7">
      <c r="A148" s="863" t="s">
        <v>321</v>
      </c>
    </row>
    <row r="149" spans="1:7" ht="27" thickBot="1">
      <c r="A149" s="113" t="s">
        <v>309</v>
      </c>
      <c r="B149" s="487">
        <v>5</v>
      </c>
      <c r="C149" s="487">
        <v>4</v>
      </c>
      <c r="D149" s="487">
        <v>3</v>
      </c>
      <c r="E149" s="487">
        <v>2</v>
      </c>
      <c r="F149" s="487">
        <v>1</v>
      </c>
      <c r="G149" s="487" t="s">
        <v>310</v>
      </c>
    </row>
    <row r="150" spans="1:7">
      <c r="A150" s="860" t="s">
        <v>322</v>
      </c>
      <c r="B150" s="629">
        <v>0.21</v>
      </c>
      <c r="C150" s="629">
        <v>0.33</v>
      </c>
      <c r="D150" s="629">
        <v>0.21</v>
      </c>
      <c r="E150" s="629">
        <v>0.17</v>
      </c>
      <c r="F150" s="629">
        <v>0.08</v>
      </c>
      <c r="G150" s="585">
        <v>3.42</v>
      </c>
    </row>
    <row r="152" spans="1:7">
      <c r="A152" s="856" t="s">
        <v>701</v>
      </c>
    </row>
    <row r="154" spans="1:7">
      <c r="A154" s="863" t="s">
        <v>323</v>
      </c>
    </row>
    <row r="155" spans="1:7" ht="27" thickBot="1">
      <c r="A155" s="113" t="s">
        <v>309</v>
      </c>
      <c r="B155" s="487">
        <v>5</v>
      </c>
      <c r="C155" s="487">
        <v>4</v>
      </c>
      <c r="D155" s="487">
        <v>3</v>
      </c>
      <c r="E155" s="487">
        <v>2</v>
      </c>
      <c r="F155" s="487">
        <v>1</v>
      </c>
      <c r="G155" s="487" t="s">
        <v>310</v>
      </c>
    </row>
    <row r="156" spans="1:7">
      <c r="A156" s="860" t="s">
        <v>324</v>
      </c>
      <c r="B156" s="629">
        <v>0.1111111111111111</v>
      </c>
      <c r="C156" s="629">
        <v>0.44444444444444442</v>
      </c>
      <c r="D156" s="629">
        <v>0.3888888888888889</v>
      </c>
      <c r="E156" s="629">
        <v>5.5555555555555552E-2</v>
      </c>
      <c r="F156" s="629">
        <v>0</v>
      </c>
      <c r="G156" s="585">
        <v>3.6111111111111107</v>
      </c>
    </row>
    <row r="157" spans="1:7">
      <c r="A157" s="860" t="s">
        <v>325</v>
      </c>
      <c r="B157" s="629">
        <v>0.33333333333333331</v>
      </c>
      <c r="C157" s="629">
        <v>0.44444444444444442</v>
      </c>
      <c r="D157" s="629">
        <v>0.1111111111111111</v>
      </c>
      <c r="E157" s="629">
        <v>0.1111111111111111</v>
      </c>
      <c r="F157" s="629">
        <v>0</v>
      </c>
      <c r="G157" s="585">
        <v>3.9999999999999996</v>
      </c>
    </row>
    <row r="158" spans="1:7">
      <c r="A158" s="860" t="s">
        <v>326</v>
      </c>
      <c r="B158" s="629">
        <v>0.1111111111111111</v>
      </c>
      <c r="C158" s="629">
        <v>0.33333333333333331</v>
      </c>
      <c r="D158" s="629">
        <v>0.3888888888888889</v>
      </c>
      <c r="E158" s="629">
        <v>0.16666666666666666</v>
      </c>
      <c r="F158" s="629">
        <v>0</v>
      </c>
      <c r="G158" s="585">
        <v>3.3888888888888884</v>
      </c>
    </row>
    <row r="159" spans="1:7">
      <c r="A159" s="860" t="s">
        <v>327</v>
      </c>
      <c r="B159" s="629">
        <v>0.27777777777777779</v>
      </c>
      <c r="C159" s="629">
        <v>0.44444444444444442</v>
      </c>
      <c r="D159" s="629">
        <v>0.22222222222222221</v>
      </c>
      <c r="E159" s="629">
        <v>0</v>
      </c>
      <c r="F159" s="629">
        <v>5.5555555555555552E-2</v>
      </c>
      <c r="G159" s="585">
        <v>3.8888888888888888</v>
      </c>
    </row>
    <row r="160" spans="1:7">
      <c r="A160" s="860" t="s">
        <v>328</v>
      </c>
      <c r="B160" s="629">
        <v>0.27777777777777779</v>
      </c>
      <c r="C160" s="629">
        <v>0.3888888888888889</v>
      </c>
      <c r="D160" s="629">
        <v>0.16666666666666666</v>
      </c>
      <c r="E160" s="629">
        <v>0.1111111111111111</v>
      </c>
      <c r="F160" s="629">
        <v>5.5555555555555552E-2</v>
      </c>
      <c r="G160" s="585">
        <v>3.7222222222222223</v>
      </c>
    </row>
    <row r="161" spans="1:12">
      <c r="A161" s="860" t="s">
        <v>329</v>
      </c>
      <c r="B161" s="629">
        <v>0.16666666666666666</v>
      </c>
      <c r="C161" s="629">
        <v>0.3888888888888889</v>
      </c>
      <c r="D161" s="629">
        <v>0.3888888888888889</v>
      </c>
      <c r="E161" s="629">
        <v>5.5555555555555552E-2</v>
      </c>
      <c r="F161" s="629">
        <v>0</v>
      </c>
      <c r="G161" s="585">
        <v>3.6666666666666674</v>
      </c>
    </row>
    <row r="162" spans="1:12" s="718" customFormat="1">
      <c r="A162" s="860" t="s">
        <v>318</v>
      </c>
      <c r="B162" s="629">
        <v>0.66666666666666663</v>
      </c>
      <c r="C162" s="629">
        <v>0.33333333333333331</v>
      </c>
      <c r="D162" s="629">
        <v>0</v>
      </c>
      <c r="E162" s="629">
        <v>0</v>
      </c>
      <c r="F162" s="629">
        <v>0</v>
      </c>
      <c r="G162" s="585">
        <v>4.6666666666666661</v>
      </c>
      <c r="H162" s="71"/>
      <c r="I162" s="71"/>
      <c r="J162" s="80"/>
      <c r="K162" s="71"/>
      <c r="L162" s="71"/>
    </row>
    <row r="164" spans="1:12">
      <c r="A164" s="856" t="s">
        <v>703</v>
      </c>
    </row>
    <row r="166" spans="1:12">
      <c r="A166" s="863" t="s">
        <v>330</v>
      </c>
    </row>
    <row r="167" spans="1:12" ht="27" thickBot="1">
      <c r="A167" s="113" t="s">
        <v>331</v>
      </c>
      <c r="B167" s="487" t="s">
        <v>332</v>
      </c>
      <c r="C167" s="487" t="s">
        <v>333</v>
      </c>
      <c r="D167" s="487" t="s">
        <v>334</v>
      </c>
      <c r="E167" s="487" t="s">
        <v>335</v>
      </c>
      <c r="F167" s="487" t="s">
        <v>336</v>
      </c>
      <c r="H167" s="860"/>
      <c r="I167" s="1139"/>
      <c r="K167" s="860"/>
      <c r="L167" s="860"/>
    </row>
    <row r="168" spans="1:12">
      <c r="A168" s="860" t="s">
        <v>324</v>
      </c>
      <c r="B168" s="629">
        <v>0.23499999999999999</v>
      </c>
      <c r="C168" s="629">
        <v>0.52900000000000003</v>
      </c>
      <c r="D168" s="629">
        <v>5.8999999999999997E-2</v>
      </c>
      <c r="E168" s="179">
        <v>0.17599999999999999</v>
      </c>
      <c r="H168" s="860"/>
      <c r="I168" s="860"/>
      <c r="K168" s="860"/>
      <c r="L168" s="860"/>
    </row>
    <row r="169" spans="1:12">
      <c r="A169" s="860" t="s">
        <v>325</v>
      </c>
      <c r="B169" s="629">
        <v>0.23499999999999999</v>
      </c>
      <c r="C169" s="629">
        <v>0.58799999999999997</v>
      </c>
      <c r="D169" s="629">
        <v>5.8999999999999997E-2</v>
      </c>
      <c r="E169" s="179">
        <v>0.11799999999999999</v>
      </c>
      <c r="H169" s="860"/>
      <c r="I169" s="860"/>
      <c r="K169" s="860"/>
      <c r="L169" s="860"/>
    </row>
    <row r="170" spans="1:12">
      <c r="A170" s="860" t="s">
        <v>326</v>
      </c>
      <c r="B170" s="629">
        <v>0.23499999999999999</v>
      </c>
      <c r="C170" s="629">
        <v>0.64700000000000002</v>
      </c>
      <c r="D170" s="629">
        <v>0</v>
      </c>
      <c r="E170" s="179">
        <v>0.11799999999999999</v>
      </c>
      <c r="H170" s="860"/>
      <c r="I170" s="860"/>
      <c r="K170" s="860"/>
      <c r="L170" s="860"/>
    </row>
    <row r="171" spans="1:12">
      <c r="A171" s="860" t="s">
        <v>327</v>
      </c>
      <c r="B171" s="629">
        <v>0.41199999999999998</v>
      </c>
      <c r="C171" s="629">
        <v>0.29399999999999998</v>
      </c>
      <c r="D171" s="629">
        <v>0.17599999999999999</v>
      </c>
      <c r="E171" s="179">
        <v>0.11799999999999999</v>
      </c>
      <c r="H171" s="860"/>
      <c r="I171" s="860"/>
      <c r="K171" s="860"/>
      <c r="L171" s="860"/>
    </row>
    <row r="172" spans="1:12">
      <c r="A172" s="860" t="s">
        <v>328</v>
      </c>
      <c r="B172" s="629">
        <v>0.29399999999999998</v>
      </c>
      <c r="C172" s="629">
        <v>0.52900000000000003</v>
      </c>
      <c r="D172" s="629">
        <v>5.8999999999999997E-2</v>
      </c>
      <c r="E172" s="179">
        <v>0.11799999999999999</v>
      </c>
      <c r="H172" s="860"/>
      <c r="I172" s="860"/>
      <c r="K172" s="860"/>
      <c r="L172" s="860"/>
    </row>
    <row r="173" spans="1:12">
      <c r="A173" s="860" t="s">
        <v>329</v>
      </c>
      <c r="B173" s="629">
        <v>0.41199999999999998</v>
      </c>
      <c r="C173" s="629">
        <v>0.35299999999999998</v>
      </c>
      <c r="D173" s="629">
        <v>0.17599999999999999</v>
      </c>
      <c r="E173" s="179">
        <v>5.8999999999999997E-2</v>
      </c>
      <c r="H173" s="860"/>
      <c r="I173" s="860"/>
      <c r="K173" s="860"/>
      <c r="L173" s="860"/>
    </row>
    <row r="174" spans="1:12" s="718" customFormat="1">
      <c r="A174" s="860" t="s">
        <v>318</v>
      </c>
      <c r="B174" s="629">
        <v>0.29399999999999998</v>
      </c>
      <c r="C174" s="629">
        <v>0.58799999999999997</v>
      </c>
      <c r="D174" s="629">
        <v>0</v>
      </c>
      <c r="E174" s="179">
        <v>0.11799999999999999</v>
      </c>
      <c r="F174" s="71"/>
      <c r="G174" s="71"/>
      <c r="H174" s="860"/>
      <c r="I174" s="860"/>
      <c r="J174" s="80"/>
      <c r="K174" s="860"/>
      <c r="L174" s="860"/>
    </row>
    <row r="176" spans="1:12">
      <c r="A176" s="856" t="s">
        <v>704</v>
      </c>
    </row>
    <row r="178" spans="1:7">
      <c r="A178" s="863" t="s">
        <v>337</v>
      </c>
    </row>
    <row r="179" spans="1:7" ht="27" thickBot="1">
      <c r="A179" s="113" t="s">
        <v>331</v>
      </c>
      <c r="B179" s="487">
        <v>5</v>
      </c>
      <c r="C179" s="487">
        <v>4</v>
      </c>
      <c r="D179" s="487">
        <v>3</v>
      </c>
      <c r="E179" s="487">
        <v>2</v>
      </c>
      <c r="F179" s="487">
        <v>1</v>
      </c>
      <c r="G179" s="487" t="s">
        <v>310</v>
      </c>
    </row>
    <row r="180" spans="1:7">
      <c r="A180" s="860" t="s">
        <v>338</v>
      </c>
      <c r="B180" s="629">
        <v>0.53</v>
      </c>
      <c r="C180" s="629">
        <v>0.35</v>
      </c>
      <c r="D180" s="629">
        <v>0.12</v>
      </c>
      <c r="E180" s="629">
        <v>0</v>
      </c>
      <c r="F180" s="629">
        <v>0</v>
      </c>
      <c r="G180" s="585">
        <f>SUMPRODUCT($B$179:$F$179,B180:F180)</f>
        <v>4.410000000000001</v>
      </c>
    </row>
    <row r="182" spans="1:7">
      <c r="A182" s="856" t="s">
        <v>703</v>
      </c>
    </row>
  </sheetData>
  <mergeCells count="62">
    <mergeCell ref="G111:H111"/>
    <mergeCell ref="G112:H112"/>
    <mergeCell ref="G113:H113"/>
    <mergeCell ref="G114:H114"/>
    <mergeCell ref="G117:H117"/>
    <mergeCell ref="G115:H115"/>
    <mergeCell ref="G116:H116"/>
    <mergeCell ref="G106:H106"/>
    <mergeCell ref="G107:H107"/>
    <mergeCell ref="G108:H108"/>
    <mergeCell ref="G109:H109"/>
    <mergeCell ref="G110:H110"/>
    <mergeCell ref="L18:R18"/>
    <mergeCell ref="B19:D19"/>
    <mergeCell ref="E19:G19"/>
    <mergeCell ref="A74:E74"/>
    <mergeCell ref="A85:H85"/>
    <mergeCell ref="L46:S46"/>
    <mergeCell ref="L65:S65"/>
    <mergeCell ref="F104:F105"/>
    <mergeCell ref="G104:H105"/>
    <mergeCell ref="A86:A87"/>
    <mergeCell ref="B86:B87"/>
    <mergeCell ref="C86:C87"/>
    <mergeCell ref="D86:D87"/>
    <mergeCell ref="A104:A105"/>
    <mergeCell ref="B104:B105"/>
    <mergeCell ref="C104:C105"/>
    <mergeCell ref="D104:D105"/>
    <mergeCell ref="E104:E105"/>
    <mergeCell ref="E86:E87"/>
    <mergeCell ref="F86:F87"/>
    <mergeCell ref="G86:G87"/>
    <mergeCell ref="H86:H87"/>
    <mergeCell ref="A103:H103"/>
    <mergeCell ref="A6:G6"/>
    <mergeCell ref="A8:G8"/>
    <mergeCell ref="A7:G7"/>
    <mergeCell ref="A62:E62"/>
    <mergeCell ref="A49:E49"/>
    <mergeCell ref="A48:E48"/>
    <mergeCell ref="A47:E47"/>
    <mergeCell ref="A46:E46"/>
    <mergeCell ref="A45:I45"/>
    <mergeCell ref="A18:G18"/>
    <mergeCell ref="A34:F34"/>
    <mergeCell ref="A1:R1"/>
    <mergeCell ref="A2:R2"/>
    <mergeCell ref="A3:R3"/>
    <mergeCell ref="L27:R27"/>
    <mergeCell ref="E10:G10"/>
    <mergeCell ref="L4:R4"/>
    <mergeCell ref="L5:R5"/>
    <mergeCell ref="L6:R6"/>
    <mergeCell ref="L7:R7"/>
    <mergeCell ref="L8:R8"/>
    <mergeCell ref="L9:R9"/>
    <mergeCell ref="A27:D27"/>
    <mergeCell ref="A4:G4"/>
    <mergeCell ref="A5:G5"/>
    <mergeCell ref="A9:G9"/>
    <mergeCell ref="B10:D10"/>
  </mergeCells>
  <pageMargins left="0.7" right="0.7" top="0.75" bottom="0.75" header="0.3" footer="0.3"/>
  <pageSetup scale="12" orientation="landscape" verticalDpi="200" r:id="rId1"/>
  <headerFooter alignWithMargins="0"/>
  <rowBreaks count="1" manualBreakCount="1">
    <brk id="61"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6"/>
  <sheetViews>
    <sheetView zoomScaleNormal="100" zoomScaleSheetLayoutView="100" workbookViewId="0">
      <selection sqref="A1:J1"/>
    </sheetView>
  </sheetViews>
  <sheetFormatPr defaultColWidth="9.33203125" defaultRowHeight="13.2"/>
  <cols>
    <col min="1" max="1" width="35.6640625" style="67" customWidth="1"/>
    <col min="2" max="2" width="17.6640625" style="69" customWidth="1"/>
    <col min="3" max="3" width="15.6640625" style="71" customWidth="1"/>
    <col min="4" max="4" width="17.33203125" style="71" customWidth="1"/>
    <col min="5" max="6" width="17.6640625" style="71" customWidth="1"/>
    <col min="7" max="7" width="17.44140625" style="71" customWidth="1"/>
    <col min="8" max="8" width="15.33203125" style="71" customWidth="1"/>
    <col min="9" max="9" width="25" style="71" customWidth="1"/>
    <col min="10" max="10" width="0.5546875" style="80" customWidth="1"/>
    <col min="11" max="16384" width="9.33203125" style="67"/>
  </cols>
  <sheetData>
    <row r="1" spans="1:10" ht="13.35" customHeight="1">
      <c r="A1" s="1214" t="str">
        <f>Cover!B8</f>
        <v>Evergy Missouri West, Inc. Evaluation, Measurement, and Verification Report: Databook</v>
      </c>
      <c r="B1" s="1214"/>
      <c r="C1" s="1214"/>
      <c r="D1" s="1214"/>
      <c r="E1" s="1214"/>
      <c r="F1" s="1214"/>
      <c r="G1" s="1214"/>
      <c r="H1" s="1214"/>
      <c r="I1" s="1214"/>
      <c r="J1" s="1214"/>
    </row>
    <row r="2" spans="1:10" ht="35.25" customHeight="1">
      <c r="A2" s="1215"/>
      <c r="B2" s="1215"/>
      <c r="C2" s="1215"/>
      <c r="D2" s="1215"/>
      <c r="E2" s="1215"/>
      <c r="F2" s="1215"/>
      <c r="G2" s="1215"/>
      <c r="H2" s="1215"/>
      <c r="I2" s="1215"/>
      <c r="J2" s="1215"/>
    </row>
    <row r="3" spans="1:10">
      <c r="A3" s="1216"/>
      <c r="B3" s="1216"/>
      <c r="C3" s="1216"/>
      <c r="D3" s="1216"/>
      <c r="E3" s="1216"/>
      <c r="F3" s="1216"/>
      <c r="G3" s="1216"/>
      <c r="H3" s="1216"/>
      <c r="I3" s="1216"/>
      <c r="J3" s="1216"/>
    </row>
    <row r="4" spans="1:10" ht="30" customHeight="1">
      <c r="A4" s="1200" t="s">
        <v>339</v>
      </c>
      <c r="B4" s="1200"/>
      <c r="C4" s="1200"/>
      <c r="D4" s="1200"/>
      <c r="E4" s="1200"/>
      <c r="F4" s="1200"/>
      <c r="G4" s="1200"/>
      <c r="H4" s="863"/>
      <c r="I4" s="863"/>
      <c r="J4" s="149"/>
    </row>
    <row r="5" spans="1:10" ht="15.6">
      <c r="A5" s="1202" t="s">
        <v>189</v>
      </c>
      <c r="B5" s="1202"/>
      <c r="C5" s="1202"/>
      <c r="D5" s="1202"/>
      <c r="E5" s="1202"/>
      <c r="F5" s="1202"/>
      <c r="G5" s="1202"/>
      <c r="H5" s="863"/>
      <c r="I5" s="863"/>
      <c r="J5" s="149"/>
    </row>
    <row r="6" spans="1:10" ht="12.75" customHeight="1">
      <c r="A6" s="1202"/>
      <c r="B6" s="1202"/>
      <c r="C6" s="1202"/>
      <c r="D6" s="1202"/>
      <c r="E6" s="1202"/>
      <c r="F6" s="1202"/>
      <c r="G6" s="1202"/>
      <c r="H6" s="863"/>
      <c r="I6" s="863"/>
      <c r="J6" s="149"/>
    </row>
    <row r="7" spans="1:10" ht="12.75" customHeight="1">
      <c r="A7" s="1203" t="s">
        <v>422</v>
      </c>
      <c r="B7" s="1203"/>
      <c r="C7" s="1203"/>
      <c r="D7" s="1203"/>
      <c r="E7" s="1203"/>
      <c r="F7" s="1203"/>
      <c r="G7" s="1203"/>
      <c r="H7" s="863"/>
      <c r="I7" s="863"/>
      <c r="J7" s="149"/>
    </row>
    <row r="8" spans="1:10" ht="12.75" customHeight="1">
      <c r="A8" s="1202"/>
      <c r="B8" s="1202"/>
      <c r="C8" s="1202"/>
      <c r="D8" s="1202"/>
      <c r="E8" s="1202"/>
      <c r="F8" s="1202"/>
      <c r="G8" s="1202"/>
      <c r="H8" s="863"/>
      <c r="I8" s="863"/>
      <c r="J8" s="149"/>
    </row>
    <row r="9" spans="1:10" ht="12.75" customHeight="1">
      <c r="A9" s="1220" t="s">
        <v>271</v>
      </c>
      <c r="B9" s="1220"/>
      <c r="C9" s="1220"/>
      <c r="D9" s="1220"/>
      <c r="E9" s="1220"/>
      <c r="F9" s="1220"/>
      <c r="G9" s="1220"/>
      <c r="H9" s="863"/>
      <c r="I9" s="863"/>
      <c r="J9" s="149"/>
    </row>
    <row r="10" spans="1:10" ht="13.8" thickBot="1">
      <c r="A10" s="502"/>
      <c r="B10" s="1210" t="s">
        <v>24</v>
      </c>
      <c r="C10" s="1209"/>
      <c r="D10" s="1222"/>
      <c r="E10" s="1218" t="s">
        <v>25</v>
      </c>
      <c r="F10" s="1219"/>
      <c r="G10" s="1219"/>
      <c r="H10" s="863"/>
      <c r="I10" s="863"/>
      <c r="J10" s="151"/>
    </row>
    <row r="11" spans="1:10" ht="28.5" customHeight="1" thickBot="1">
      <c r="A11" s="503"/>
      <c r="B11" s="487" t="s">
        <v>192</v>
      </c>
      <c r="C11" s="487" t="s">
        <v>193</v>
      </c>
      <c r="D11" s="154" t="s">
        <v>194</v>
      </c>
      <c r="E11" s="492" t="s">
        <v>508</v>
      </c>
      <c r="F11" s="487" t="s">
        <v>193</v>
      </c>
      <c r="G11" s="487" t="s">
        <v>30</v>
      </c>
      <c r="H11" s="863"/>
      <c r="I11" s="863"/>
      <c r="J11" s="155"/>
    </row>
    <row r="12" spans="1:10" ht="13.35" customHeight="1">
      <c r="A12" s="484" t="s">
        <v>196</v>
      </c>
      <c r="B12" s="1233" t="s">
        <v>745</v>
      </c>
      <c r="C12" s="1234"/>
      <c r="D12" s="1235"/>
      <c r="E12" s="637">
        <f>'MEEIA Targets'!$E$6+'Extension Budget - Savings'!$C$12</f>
        <v>22004933.853875004</v>
      </c>
      <c r="F12" s="1136">
        <v>0</v>
      </c>
      <c r="G12" s="1137" t="s">
        <v>54</v>
      </c>
      <c r="H12" s="863"/>
      <c r="I12" s="863"/>
      <c r="J12" s="159"/>
    </row>
    <row r="13" spans="1:10" ht="13.35" customHeight="1">
      <c r="A13" s="105" t="s">
        <v>197</v>
      </c>
      <c r="B13" s="1236"/>
      <c r="C13" s="1237"/>
      <c r="D13" s="1238"/>
      <c r="E13" s="509">
        <f>'MEEIA Targets'!$K$6+'Extension Budget - Savings'!$D$12</f>
        <v>3815</v>
      </c>
      <c r="F13" s="1138">
        <v>0</v>
      </c>
      <c r="G13" s="218" t="s">
        <v>54</v>
      </c>
      <c r="H13" s="863"/>
      <c r="I13" s="863"/>
      <c r="J13" s="155"/>
    </row>
    <row r="14" spans="1:10" ht="13.35" customHeight="1">
      <c r="A14" s="416"/>
      <c r="B14" s="158"/>
      <c r="C14" s="158"/>
      <c r="D14" s="860"/>
      <c r="E14" s="860"/>
      <c r="F14" s="860"/>
      <c r="G14" s="860"/>
      <c r="H14" s="863"/>
      <c r="I14" s="863"/>
      <c r="J14" s="155"/>
    </row>
    <row r="15" spans="1:10" ht="13.35" customHeight="1">
      <c r="A15" s="168" t="s">
        <v>423</v>
      </c>
      <c r="B15" s="158"/>
      <c r="C15" s="158"/>
      <c r="D15" s="629"/>
      <c r="E15" s="863"/>
      <c r="F15" s="863"/>
      <c r="G15" s="863"/>
      <c r="H15" s="863"/>
      <c r="I15" s="863"/>
      <c r="J15" s="151"/>
    </row>
    <row r="16" spans="1:10">
      <c r="A16" s="860"/>
      <c r="J16" s="183"/>
    </row>
  </sheetData>
  <mergeCells count="12">
    <mergeCell ref="A1:J1"/>
    <mergeCell ref="A2:J2"/>
    <mergeCell ref="A3:J3"/>
    <mergeCell ref="A4:G4"/>
    <mergeCell ref="A5:G5"/>
    <mergeCell ref="A6:G6"/>
    <mergeCell ref="E10:G10"/>
    <mergeCell ref="B12:D13"/>
    <mergeCell ref="A7:G7"/>
    <mergeCell ref="B10:D10"/>
    <mergeCell ref="A9:G9"/>
    <mergeCell ref="A8:G8"/>
  </mergeCells>
  <pageMargins left="0.7" right="0.7" top="0.75" bottom="0.75" header="0.3" footer="0.3"/>
  <pageSetup scale="63" orientation="landscape"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15"/>
  <sheetViews>
    <sheetView zoomScaleNormal="100" zoomScaleSheetLayoutView="100" workbookViewId="0">
      <selection sqref="A1:J1"/>
    </sheetView>
  </sheetViews>
  <sheetFormatPr defaultColWidth="9.33203125" defaultRowHeight="13.2"/>
  <cols>
    <col min="1" max="1" width="35.6640625" style="67" customWidth="1"/>
    <col min="2" max="2" width="17.6640625" style="69" customWidth="1"/>
    <col min="3" max="3" width="21.33203125" style="71" customWidth="1"/>
    <col min="4" max="4" width="17.33203125" style="71" customWidth="1"/>
    <col min="5" max="5" width="17.6640625" style="71" customWidth="1"/>
    <col min="6" max="6" width="19" style="71" customWidth="1"/>
    <col min="7" max="7" width="53.6640625" style="71" customWidth="1"/>
    <col min="8" max="9" width="15.33203125" style="71" customWidth="1"/>
    <col min="10" max="10" width="0.5546875" style="80" customWidth="1"/>
    <col min="11" max="16384" width="9.33203125" style="67"/>
  </cols>
  <sheetData>
    <row r="1" spans="1:20" ht="13.2" customHeight="1">
      <c r="A1" s="1214" t="str">
        <f>Cover!B8</f>
        <v>Evergy Missouri West, Inc. Evaluation, Measurement, and Verification Report: Databook</v>
      </c>
      <c r="B1" s="1214"/>
      <c r="C1" s="1214"/>
      <c r="D1" s="1214"/>
      <c r="E1" s="1214"/>
      <c r="F1" s="1214"/>
      <c r="G1" s="1214"/>
      <c r="H1" s="1214"/>
      <c r="I1" s="1214"/>
      <c r="J1" s="1214"/>
      <c r="K1" s="102"/>
      <c r="L1" s="102"/>
      <c r="M1" s="102"/>
      <c r="N1" s="102"/>
      <c r="O1" s="102"/>
      <c r="P1" s="102"/>
      <c r="Q1" s="102"/>
      <c r="R1" s="102"/>
      <c r="S1" s="102"/>
      <c r="T1" s="102"/>
    </row>
    <row r="2" spans="1:20" ht="35.25" customHeight="1">
      <c r="A2" s="1215"/>
      <c r="B2" s="1215"/>
      <c r="C2" s="1215"/>
      <c r="D2" s="1215"/>
      <c r="E2" s="1215"/>
      <c r="F2" s="1215"/>
      <c r="G2" s="1215"/>
      <c r="H2" s="1215"/>
      <c r="I2" s="1215"/>
      <c r="J2" s="1215"/>
    </row>
    <row r="3" spans="1:20">
      <c r="A3" s="1216"/>
      <c r="B3" s="1216"/>
      <c r="C3" s="1216"/>
      <c r="D3" s="1216"/>
      <c r="E3" s="1216"/>
      <c r="F3" s="1216"/>
      <c r="G3" s="1216"/>
      <c r="H3" s="1216"/>
      <c r="I3" s="1216"/>
      <c r="J3" s="1216"/>
    </row>
    <row r="4" spans="1:20" ht="30" customHeight="1">
      <c r="A4" s="1200" t="s">
        <v>341</v>
      </c>
      <c r="B4" s="1200"/>
      <c r="C4" s="1200"/>
      <c r="D4" s="1200"/>
      <c r="E4" s="1200"/>
      <c r="F4" s="1200"/>
      <c r="G4" s="1200"/>
      <c r="H4" s="863"/>
      <c r="I4" s="863"/>
      <c r="J4" s="149"/>
    </row>
    <row r="5" spans="1:20" ht="15.6">
      <c r="A5" s="1202" t="s">
        <v>189</v>
      </c>
      <c r="B5" s="1202"/>
      <c r="C5" s="1202"/>
      <c r="D5" s="1202"/>
      <c r="E5" s="1202"/>
      <c r="F5" s="1202"/>
      <c r="G5" s="1202"/>
      <c r="H5" s="863"/>
      <c r="I5" s="863"/>
      <c r="J5" s="149"/>
    </row>
    <row r="6" spans="1:20" ht="13.5" customHeight="1">
      <c r="A6" s="1202"/>
      <c r="B6" s="1202"/>
      <c r="C6" s="1202"/>
      <c r="D6" s="1202"/>
      <c r="E6" s="1202"/>
      <c r="F6" s="1202"/>
      <c r="G6" s="1202"/>
      <c r="H6" s="863"/>
      <c r="I6" s="863"/>
      <c r="J6" s="149"/>
    </row>
    <row r="7" spans="1:20" ht="13.5" customHeight="1">
      <c r="A7" s="1203" t="s">
        <v>422</v>
      </c>
      <c r="B7" s="1203"/>
      <c r="C7" s="1203"/>
      <c r="D7" s="1203"/>
      <c r="E7" s="1203"/>
      <c r="F7" s="1203"/>
      <c r="G7" s="1203"/>
      <c r="H7" s="863"/>
      <c r="I7" s="863"/>
      <c r="J7" s="149"/>
    </row>
    <row r="8" spans="1:20" ht="13.5" customHeight="1">
      <c r="A8" s="1202"/>
      <c r="B8" s="1202"/>
      <c r="C8" s="1202"/>
      <c r="D8" s="1202"/>
      <c r="E8" s="1202"/>
      <c r="F8" s="1202"/>
      <c r="G8" s="1202"/>
      <c r="H8" s="863"/>
      <c r="I8" s="863"/>
      <c r="J8" s="149"/>
    </row>
    <row r="9" spans="1:20" ht="13.5" customHeight="1">
      <c r="A9" s="1220" t="s">
        <v>271</v>
      </c>
      <c r="B9" s="1220"/>
      <c r="C9" s="1220"/>
      <c r="D9" s="1220"/>
      <c r="E9" s="1220"/>
      <c r="F9" s="1220"/>
      <c r="G9" s="1220"/>
      <c r="H9" s="863"/>
      <c r="I9" s="863"/>
      <c r="J9" s="149"/>
    </row>
    <row r="10" spans="1:20" ht="13.8" thickBot="1">
      <c r="A10" s="150"/>
      <c r="B10" s="1210" t="s">
        <v>24</v>
      </c>
      <c r="C10" s="1221"/>
      <c r="D10" s="1222"/>
      <c r="E10" s="1218" t="s">
        <v>25</v>
      </c>
      <c r="F10" s="1219"/>
      <c r="G10" s="1219"/>
      <c r="H10" s="863"/>
      <c r="I10" s="863"/>
      <c r="J10" s="151"/>
    </row>
    <row r="11" spans="1:20" ht="28.5" customHeight="1" thickBot="1">
      <c r="A11" s="113"/>
      <c r="B11" s="305" t="s">
        <v>192</v>
      </c>
      <c r="C11" s="153" t="s">
        <v>193</v>
      </c>
      <c r="D11" s="154" t="s">
        <v>194</v>
      </c>
      <c r="E11" s="492" t="s">
        <v>508</v>
      </c>
      <c r="F11" s="487" t="s">
        <v>193</v>
      </c>
      <c r="G11" s="487" t="s">
        <v>30</v>
      </c>
      <c r="H11" s="863"/>
      <c r="I11" s="863"/>
      <c r="J11" s="155"/>
    </row>
    <row r="12" spans="1:20" ht="13.35" customHeight="1">
      <c r="A12" s="110" t="s">
        <v>196</v>
      </c>
      <c r="B12" s="1239" t="s">
        <v>746</v>
      </c>
      <c r="C12" s="1240"/>
      <c r="D12" s="333" t="s">
        <v>54</v>
      </c>
      <c r="E12" s="158">
        <f>'MEEIA Targets'!$E$5+'Extension Budget - Savings'!$C$11</f>
        <v>15159384.801000001</v>
      </c>
      <c r="F12" s="1136">
        <v>0</v>
      </c>
      <c r="G12" s="1137" t="s">
        <v>54</v>
      </c>
      <c r="H12" s="863"/>
      <c r="I12" s="863"/>
      <c r="J12" s="159"/>
    </row>
    <row r="13" spans="1:20" ht="13.35" customHeight="1">
      <c r="A13" s="105" t="s">
        <v>197</v>
      </c>
      <c r="B13" s="1241"/>
      <c r="C13" s="1242"/>
      <c r="D13" s="333" t="s">
        <v>54</v>
      </c>
      <c r="E13" s="158">
        <f>'MEEIA Targets'!$K$5+'Extension Budget - Savings'!$D$11</f>
        <v>3552.183</v>
      </c>
      <c r="F13" s="1138">
        <v>0</v>
      </c>
      <c r="G13" s="218" t="s">
        <v>54</v>
      </c>
      <c r="H13" s="863"/>
      <c r="I13" s="863"/>
      <c r="J13" s="155"/>
    </row>
    <row r="14" spans="1:20" ht="13.35" customHeight="1">
      <c r="A14" s="416"/>
      <c r="B14" s="334"/>
      <c r="C14" s="334"/>
      <c r="D14" s="629"/>
      <c r="E14" s="334"/>
      <c r="F14" s="334"/>
      <c r="G14" s="629"/>
      <c r="H14" s="863"/>
      <c r="I14" s="863"/>
      <c r="J14" s="155"/>
    </row>
    <row r="15" spans="1:20" ht="13.5" customHeight="1">
      <c r="A15" s="168" t="s">
        <v>423</v>
      </c>
      <c r="B15" s="158"/>
      <c r="C15" s="158"/>
      <c r="D15" s="629"/>
      <c r="E15" s="863"/>
      <c r="F15" s="863"/>
      <c r="G15" s="863"/>
      <c r="H15" s="863"/>
      <c r="I15" s="863"/>
      <c r="J15" s="151"/>
    </row>
  </sheetData>
  <mergeCells count="12">
    <mergeCell ref="B12:C13"/>
    <mergeCell ref="A6:G6"/>
    <mergeCell ref="A7:G7"/>
    <mergeCell ref="A8:G8"/>
    <mergeCell ref="A9:G9"/>
    <mergeCell ref="B10:D10"/>
    <mergeCell ref="E10:G10"/>
    <mergeCell ref="A5:G5"/>
    <mergeCell ref="A1:J1"/>
    <mergeCell ref="A2:J2"/>
    <mergeCell ref="A3:J3"/>
    <mergeCell ref="A4:G4"/>
  </mergeCells>
  <pageMargins left="0.7" right="0.7" top="0.75" bottom="0.75" header="0.3" footer="0.3"/>
  <pageSetup scale="39" orientation="landscape" verticalDpi="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5"/>
  <sheetViews>
    <sheetView zoomScaleNormal="100" workbookViewId="0">
      <selection sqref="A1:N1"/>
    </sheetView>
  </sheetViews>
  <sheetFormatPr defaultRowHeight="13.2"/>
  <cols>
    <col min="1" max="1" width="38" customWidth="1"/>
    <col min="2" max="2" width="17.6640625" style="1" customWidth="1"/>
    <col min="3" max="3" width="15.6640625" style="32" customWidth="1"/>
    <col min="4" max="4" width="16.33203125" style="32" bestFit="1" customWidth="1"/>
    <col min="5" max="5" width="17.6640625" style="32" customWidth="1"/>
    <col min="6" max="6" width="16.33203125" style="32" bestFit="1" customWidth="1"/>
    <col min="7" max="7" width="17.44140625" style="32" customWidth="1"/>
    <col min="8" max="9" width="15.33203125" style="32" customWidth="1"/>
    <col min="10" max="10" width="14" style="32" customWidth="1"/>
    <col min="11" max="11" width="15.33203125" style="32" customWidth="1"/>
    <col min="12" max="12" width="16.33203125" style="32" customWidth="1"/>
    <col min="13" max="13" width="11.6640625" style="32" customWidth="1"/>
    <col min="14" max="14" width="1.6640625" style="391" customWidth="1"/>
  </cols>
  <sheetData>
    <row r="1" spans="1:14" ht="13.2" customHeight="1">
      <c r="A1" s="1196" t="str">
        <f>Cover!B8</f>
        <v>Evergy Missouri West, Inc. Evaluation, Measurement, and Verification Report: Databook</v>
      </c>
      <c r="B1" s="1196"/>
      <c r="C1" s="1196"/>
      <c r="D1" s="1196"/>
      <c r="E1" s="1196"/>
      <c r="F1" s="1196"/>
      <c r="G1" s="1196"/>
      <c r="H1" s="1196"/>
      <c r="I1" s="1196"/>
      <c r="J1" s="1196"/>
      <c r="K1" s="1196"/>
      <c r="L1" s="1196"/>
      <c r="M1" s="1196"/>
      <c r="N1" s="1196"/>
    </row>
    <row r="2" spans="1:14" ht="35.25" customHeight="1">
      <c r="A2" s="1197"/>
      <c r="B2" s="1197"/>
      <c r="C2" s="1197"/>
      <c r="D2" s="1197"/>
      <c r="E2" s="1197"/>
      <c r="F2" s="1197"/>
      <c r="G2" s="1197"/>
      <c r="H2" s="1197"/>
      <c r="I2" s="1197"/>
      <c r="J2" s="1197"/>
      <c r="K2" s="1197"/>
      <c r="L2" s="1197"/>
      <c r="M2" s="1197"/>
      <c r="N2" s="1197"/>
    </row>
    <row r="3" spans="1:14">
      <c r="A3" s="1198"/>
      <c r="B3" s="1198"/>
      <c r="C3" s="1198"/>
      <c r="D3" s="1198"/>
      <c r="E3" s="1198"/>
      <c r="F3" s="1198"/>
      <c r="G3" s="1198"/>
      <c r="H3" s="1198"/>
      <c r="I3" s="1198"/>
      <c r="J3" s="1198"/>
      <c r="K3" s="1198"/>
      <c r="L3" s="1198"/>
      <c r="M3" s="1198"/>
      <c r="N3" s="1198"/>
    </row>
    <row r="4" spans="1:14" ht="30" customHeight="1">
      <c r="A4" s="1200" t="s">
        <v>343</v>
      </c>
      <c r="B4" s="1200"/>
      <c r="C4" s="1200"/>
      <c r="D4" s="1200"/>
      <c r="E4" s="1200"/>
      <c r="F4" s="1200"/>
      <c r="G4" s="1200"/>
      <c r="H4" s="4"/>
      <c r="I4" s="4"/>
      <c r="J4" s="4"/>
      <c r="K4" s="4"/>
      <c r="L4" s="4"/>
      <c r="M4" s="4"/>
      <c r="N4" s="388"/>
    </row>
    <row r="5" spans="1:14" ht="15.6">
      <c r="A5" s="1202" t="s">
        <v>189</v>
      </c>
      <c r="B5" s="1202"/>
      <c r="C5" s="1202"/>
      <c r="D5" s="1202"/>
      <c r="E5" s="1202"/>
      <c r="F5" s="1202"/>
      <c r="G5" s="1202"/>
      <c r="H5" s="4"/>
      <c r="I5" s="4"/>
      <c r="J5" s="4"/>
      <c r="K5" s="4"/>
      <c r="L5" s="4"/>
      <c r="M5" s="4"/>
      <c r="N5" s="388"/>
    </row>
    <row r="6" spans="1:14" ht="12.75" customHeight="1">
      <c r="A6" s="1202"/>
      <c r="B6" s="1202"/>
      <c r="C6" s="1202"/>
      <c r="D6" s="1202"/>
      <c r="E6" s="1202"/>
      <c r="F6" s="1202"/>
      <c r="G6" s="1202"/>
      <c r="H6" s="4"/>
      <c r="I6" s="4"/>
      <c r="J6" s="4"/>
      <c r="K6" s="4"/>
      <c r="L6" s="4"/>
      <c r="M6" s="4"/>
      <c r="N6" s="388"/>
    </row>
    <row r="7" spans="1:14" ht="12.75" customHeight="1">
      <c r="A7" s="1203" t="s">
        <v>422</v>
      </c>
      <c r="B7" s="1203"/>
      <c r="C7" s="1203"/>
      <c r="D7" s="1203"/>
      <c r="E7" s="1203"/>
      <c r="F7" s="1203"/>
      <c r="G7" s="1203"/>
      <c r="H7" s="4"/>
      <c r="I7" s="4"/>
      <c r="J7" s="4"/>
      <c r="K7" s="4"/>
      <c r="L7" s="4"/>
      <c r="M7" s="4"/>
      <c r="N7" s="425"/>
    </row>
    <row r="8" spans="1:14" ht="12.75" customHeight="1">
      <c r="A8" s="1202"/>
      <c r="B8" s="1202"/>
      <c r="C8" s="1202"/>
      <c r="D8" s="1202"/>
      <c r="E8" s="1202"/>
      <c r="F8" s="1202"/>
      <c r="G8" s="1202"/>
      <c r="H8" s="4"/>
      <c r="I8" s="4"/>
      <c r="J8" s="4"/>
      <c r="K8" s="4"/>
      <c r="L8" s="4"/>
      <c r="M8" s="4"/>
      <c r="N8" s="425"/>
    </row>
    <row r="9" spans="1:14" ht="12.75" customHeight="1">
      <c r="A9" s="1158" t="s">
        <v>271</v>
      </c>
      <c r="B9" s="1158"/>
      <c r="C9" s="1158"/>
      <c r="D9" s="1158"/>
      <c r="E9" s="1158"/>
      <c r="F9" s="1158"/>
      <c r="G9" s="1158"/>
      <c r="H9" s="4"/>
      <c r="I9" s="4"/>
      <c r="J9" s="4"/>
      <c r="K9" s="4"/>
      <c r="L9" s="4"/>
      <c r="M9" s="4"/>
    </row>
    <row r="10" spans="1:14" ht="13.8" thickBot="1">
      <c r="A10" s="486"/>
      <c r="B10" s="1209" t="s">
        <v>24</v>
      </c>
      <c r="C10" s="1209"/>
      <c r="D10" s="1209"/>
      <c r="E10" s="1210" t="s">
        <v>25</v>
      </c>
      <c r="F10" s="1209"/>
      <c r="G10" s="1209"/>
      <c r="H10" s="4"/>
      <c r="I10" s="4"/>
      <c r="J10" s="4"/>
      <c r="K10" s="4"/>
      <c r="L10" s="474"/>
      <c r="M10" s="476"/>
      <c r="N10" s="388"/>
    </row>
    <row r="11" spans="1:14" ht="28.5" customHeight="1" thickBot="1">
      <c r="A11" s="485"/>
      <c r="B11" s="487" t="s">
        <v>192</v>
      </c>
      <c r="C11" s="487" t="s">
        <v>193</v>
      </c>
      <c r="D11" s="493" t="s">
        <v>194</v>
      </c>
      <c r="E11" s="492" t="s">
        <v>508</v>
      </c>
      <c r="F11" s="487" t="s">
        <v>193</v>
      </c>
      <c r="G11" s="487" t="s">
        <v>30</v>
      </c>
      <c r="H11" s="4"/>
      <c r="I11" s="4"/>
      <c r="J11" s="4"/>
      <c r="K11" s="4"/>
      <c r="L11" s="22"/>
      <c r="M11" s="22"/>
      <c r="N11" s="389"/>
    </row>
    <row r="12" spans="1:14" ht="13.35" customHeight="1">
      <c r="A12" s="484" t="s">
        <v>196</v>
      </c>
      <c r="B12" s="1243" t="s">
        <v>746</v>
      </c>
      <c r="C12" s="1244"/>
      <c r="D12" s="333" t="s">
        <v>54</v>
      </c>
      <c r="E12" s="49">
        <f>'MEEIA Targets'!$E$7+'Extension Budget - Savings'!$C$13</f>
        <v>4462454.2564999592</v>
      </c>
      <c r="F12" s="1136">
        <v>0</v>
      </c>
      <c r="G12" s="1137" t="s">
        <v>54</v>
      </c>
      <c r="H12" s="4"/>
      <c r="I12" s="4"/>
      <c r="J12" s="4"/>
      <c r="K12" s="4"/>
      <c r="L12" s="23"/>
      <c r="M12" s="23"/>
      <c r="N12" s="389"/>
    </row>
    <row r="13" spans="1:14" ht="13.2" customHeight="1">
      <c r="A13" s="484" t="s">
        <v>197</v>
      </c>
      <c r="B13" s="1245"/>
      <c r="C13" s="1246"/>
      <c r="D13" s="333" t="s">
        <v>54</v>
      </c>
      <c r="E13" s="49">
        <f>'MEEIA Targets'!$K$7+'Extension Budget - Savings'!$D$13</f>
        <v>740.47624999999994</v>
      </c>
      <c r="F13" s="1138">
        <v>0</v>
      </c>
      <c r="G13" s="218" t="s">
        <v>54</v>
      </c>
      <c r="H13" s="4"/>
      <c r="I13" s="4"/>
      <c r="J13" s="4"/>
      <c r="K13" s="4"/>
      <c r="L13" s="22"/>
      <c r="M13" s="22"/>
      <c r="N13" s="389"/>
    </row>
    <row r="14" spans="1:14" ht="13.2" customHeight="1">
      <c r="A14" s="416"/>
      <c r="B14"/>
      <c r="C14" s="424"/>
      <c r="D14" s="424"/>
      <c r="E14" s="266"/>
      <c r="F14" s="424"/>
      <c r="G14" s="146"/>
      <c r="H14" s="4"/>
      <c r="I14" s="4"/>
      <c r="J14" s="4"/>
      <c r="K14" s="4"/>
      <c r="L14" s="22"/>
      <c r="M14" s="22"/>
      <c r="N14" s="389"/>
    </row>
    <row r="15" spans="1:14" ht="13.2" customHeight="1">
      <c r="A15" s="478" t="s">
        <v>423</v>
      </c>
      <c r="B15" s="424"/>
      <c r="C15" s="424"/>
      <c r="D15" s="146"/>
      <c r="E15" s="4"/>
      <c r="F15" s="4"/>
      <c r="G15" s="4"/>
      <c r="H15" s="4"/>
      <c r="I15" s="4"/>
      <c r="J15" s="4"/>
      <c r="K15" s="4"/>
      <c r="L15" s="474"/>
      <c r="M15" s="474"/>
      <c r="N15" s="390"/>
    </row>
  </sheetData>
  <mergeCells count="12">
    <mergeCell ref="B12:C13"/>
    <mergeCell ref="A7:G7"/>
    <mergeCell ref="E10:G10"/>
    <mergeCell ref="A1:N1"/>
    <mergeCell ref="A2:N2"/>
    <mergeCell ref="A3:N3"/>
    <mergeCell ref="A6:G6"/>
    <mergeCell ref="A4:G4"/>
    <mergeCell ref="A5:G5"/>
    <mergeCell ref="B10:D10"/>
    <mergeCell ref="A9:G9"/>
    <mergeCell ref="A8:G8"/>
  </mergeCells>
  <pageMargins left="0.7" right="0.7" top="0.75" bottom="0.75" header="0.3" footer="0.3"/>
  <pageSetup orientation="portrait" horizontalDpi="4294967293"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U323"/>
  <sheetViews>
    <sheetView zoomScaleNormal="100" workbookViewId="0">
      <selection sqref="A1:T1"/>
    </sheetView>
  </sheetViews>
  <sheetFormatPr defaultRowHeight="13.2"/>
  <cols>
    <col min="1" max="1" width="35.6640625" customWidth="1"/>
    <col min="2" max="2" width="17.5546875" style="635" customWidth="1"/>
    <col min="3" max="3" width="17" style="32" customWidth="1"/>
    <col min="4" max="4" width="17.44140625" style="32" customWidth="1"/>
    <col min="5" max="5" width="27.5546875" style="32" customWidth="1"/>
    <col min="6" max="6" width="27" style="32" customWidth="1"/>
    <col min="7" max="7" width="17.44140625" style="32" customWidth="1"/>
    <col min="8" max="8" width="21.5546875" style="32" customWidth="1"/>
    <col min="9" max="9" width="25.5546875" style="32" customWidth="1"/>
    <col min="10" max="11" width="15.44140625" style="32" customWidth="1"/>
    <col min="12" max="12" width="0.5546875" style="73" customWidth="1"/>
    <col min="13" max="13" width="11.5546875" style="32" customWidth="1"/>
    <col min="14" max="14" width="12.5546875" style="32" customWidth="1"/>
    <col min="15" max="18" width="12.5546875" customWidth="1"/>
    <col min="19" max="19" width="5.5546875" customWidth="1"/>
    <col min="20" max="20" width="12.5546875" style="359" customWidth="1"/>
    <col min="21" max="21" width="8.6640625" style="359"/>
    <col min="22" max="22" width="8.6640625" style="353"/>
    <col min="23" max="23" width="12.44140625" style="359" customWidth="1"/>
    <col min="24" max="24" width="11" style="359" customWidth="1"/>
    <col min="25" max="25" width="15.44140625" style="359" customWidth="1"/>
    <col min="26" max="27" width="10.44140625" style="359" bestFit="1" customWidth="1"/>
    <col min="28" max="28" width="9.44140625" style="359" bestFit="1" customWidth="1"/>
    <col min="29" max="29" width="13.5546875" style="359" customWidth="1"/>
    <col min="30" max="30" width="9.44140625" style="359" bestFit="1" customWidth="1"/>
    <col min="34" max="34" width="19.5546875" customWidth="1"/>
    <col min="37" max="37" width="16" customWidth="1"/>
    <col min="38" max="38" width="9.6640625" customWidth="1"/>
    <col min="41" max="43" width="10.44140625" bestFit="1" customWidth="1"/>
  </cols>
  <sheetData>
    <row r="1" spans="1:38" ht="13.35" customHeight="1">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c r="U1" s="888"/>
      <c r="V1" s="888"/>
      <c r="W1" s="888"/>
      <c r="X1" s="888"/>
      <c r="Y1" s="888"/>
      <c r="Z1" s="888"/>
      <c r="AA1" s="888"/>
      <c r="AB1" s="888"/>
      <c r="AC1" s="888"/>
      <c r="AD1" s="888"/>
      <c r="AE1" s="888"/>
      <c r="AF1" s="888"/>
      <c r="AG1" s="888"/>
      <c r="AH1" s="888"/>
      <c r="AI1" s="888"/>
      <c r="AJ1" s="888"/>
      <c r="AK1" s="888"/>
      <c r="AL1" s="888"/>
    </row>
    <row r="2" spans="1:38" ht="35.25" customHeight="1">
      <c r="A2" s="1197"/>
      <c r="B2" s="1197"/>
      <c r="C2" s="1197"/>
      <c r="D2" s="1197"/>
      <c r="E2" s="1197"/>
      <c r="F2" s="1197"/>
      <c r="G2" s="1197"/>
      <c r="H2" s="1197"/>
      <c r="I2" s="1197"/>
      <c r="J2" s="1197"/>
      <c r="K2" s="1197"/>
      <c r="L2" s="1197"/>
      <c r="M2" s="1197"/>
      <c r="N2" s="1197"/>
      <c r="O2" s="1197"/>
      <c r="P2" s="1197"/>
      <c r="Q2" s="1197"/>
      <c r="R2" s="1197"/>
      <c r="S2" s="1197"/>
      <c r="T2" s="1197"/>
      <c r="U2" s="1197"/>
      <c r="V2" s="1197"/>
      <c r="W2" s="1197"/>
      <c r="X2" s="1197"/>
      <c r="Y2" s="1197"/>
      <c r="Z2" s="1197"/>
      <c r="AA2" s="1197"/>
      <c r="AB2" s="1197"/>
      <c r="AC2" s="1197"/>
      <c r="AD2" s="1197"/>
      <c r="AE2" s="1197"/>
      <c r="AF2" s="1197"/>
      <c r="AG2" s="1197"/>
      <c r="AH2" s="1197"/>
      <c r="AI2" s="1197"/>
      <c r="AJ2" s="1197"/>
      <c r="AK2" s="1197"/>
      <c r="AL2" s="1197"/>
    </row>
    <row r="3" spans="1:38">
      <c r="A3" s="1198"/>
      <c r="B3" s="1198"/>
      <c r="C3" s="1198"/>
      <c r="D3" s="1198"/>
      <c r="E3" s="1198"/>
      <c r="F3" s="1198"/>
      <c r="G3" s="1198"/>
      <c r="H3" s="1198"/>
      <c r="I3" s="1198"/>
      <c r="J3" s="1198"/>
      <c r="K3" s="1198"/>
      <c r="L3" s="1198"/>
      <c r="M3" s="1198"/>
      <c r="N3" s="1198"/>
      <c r="O3" s="1198"/>
      <c r="P3" s="1198"/>
      <c r="Q3" s="1198"/>
      <c r="R3" s="1198"/>
      <c r="S3" s="1198"/>
      <c r="T3" s="1198"/>
      <c r="U3" s="1198"/>
      <c r="V3" s="1198"/>
      <c r="W3" s="1198"/>
      <c r="X3" s="1198"/>
      <c r="Y3" s="1198"/>
      <c r="Z3" s="1198"/>
      <c r="AA3" s="1198"/>
      <c r="AB3" s="1198"/>
      <c r="AC3" s="1198"/>
      <c r="AD3" s="1198"/>
      <c r="AE3" s="1198"/>
      <c r="AF3" s="1198"/>
      <c r="AG3" s="1198"/>
      <c r="AH3" s="1198"/>
      <c r="AI3" s="1198"/>
      <c r="AJ3" s="1198"/>
      <c r="AK3" s="1198"/>
      <c r="AL3" s="1198"/>
    </row>
    <row r="4" spans="1:38" ht="30" customHeight="1">
      <c r="A4" s="1200" t="s">
        <v>345</v>
      </c>
      <c r="B4" s="1200"/>
      <c r="C4" s="1200"/>
      <c r="D4" s="1200"/>
      <c r="E4" s="1200"/>
      <c r="F4" s="1200"/>
      <c r="G4" s="1200"/>
      <c r="H4" s="4"/>
      <c r="I4" s="4"/>
      <c r="J4" s="4"/>
      <c r="K4" s="4"/>
      <c r="L4" s="479"/>
      <c r="M4" s="4"/>
      <c r="N4" s="1200" t="s">
        <v>346</v>
      </c>
      <c r="O4" s="1200"/>
      <c r="P4" s="1200"/>
      <c r="Q4" s="1200"/>
      <c r="R4" s="1200"/>
      <c r="S4" s="1200"/>
      <c r="T4" s="1200"/>
      <c r="U4" s="1200"/>
      <c r="V4" s="1200"/>
      <c r="W4" s="1200"/>
      <c r="X4" s="1200"/>
      <c r="Y4" s="1200"/>
      <c r="Z4" s="1200"/>
      <c r="AA4" s="1200"/>
      <c r="AB4" s="1200"/>
      <c r="AC4" s="1200"/>
      <c r="AD4" s="1200"/>
      <c r="AE4" s="1200"/>
      <c r="AF4" s="1200"/>
      <c r="AG4" s="1200"/>
      <c r="AH4" s="1200"/>
      <c r="AI4" s="1200"/>
      <c r="AJ4" s="1200"/>
      <c r="AK4" s="1200"/>
      <c r="AL4" s="1200"/>
    </row>
    <row r="5" spans="1:38" ht="15.6">
      <c r="A5" s="1202" t="s">
        <v>189</v>
      </c>
      <c r="B5" s="1202"/>
      <c r="C5" s="1202"/>
      <c r="D5" s="1202"/>
      <c r="E5" s="1202"/>
      <c r="F5" s="1202"/>
      <c r="G5" s="1202"/>
      <c r="H5" s="4"/>
      <c r="I5" s="4"/>
      <c r="J5" s="4"/>
      <c r="K5" s="4"/>
      <c r="L5" s="479"/>
      <c r="M5" s="4"/>
      <c r="N5" s="359"/>
      <c r="O5" s="359"/>
      <c r="P5" s="359"/>
      <c r="Q5" s="359"/>
      <c r="R5" s="359"/>
      <c r="S5" s="359"/>
    </row>
    <row r="6" spans="1:38" ht="12.75" customHeight="1">
      <c r="A6" s="1202"/>
      <c r="B6" s="1202"/>
      <c r="C6" s="1202"/>
      <c r="D6" s="1202"/>
      <c r="E6" s="1202"/>
      <c r="F6" s="1202"/>
      <c r="G6" s="1202"/>
      <c r="H6" s="4"/>
      <c r="I6" s="4"/>
      <c r="J6" s="4"/>
      <c r="K6" s="4"/>
      <c r="L6" s="479"/>
      <c r="M6" s="4"/>
      <c r="N6" s="1158" t="s">
        <v>272</v>
      </c>
      <c r="O6" s="1158"/>
      <c r="P6" s="1158"/>
      <c r="Q6" s="1158"/>
      <c r="R6" s="1158"/>
      <c r="S6" s="1158"/>
      <c r="T6" s="1158"/>
      <c r="W6" s="1158" t="s">
        <v>347</v>
      </c>
      <c r="X6" s="1158"/>
      <c r="Y6" s="1158"/>
      <c r="Z6" s="1158"/>
      <c r="AA6" s="1158"/>
      <c r="AB6" s="1158"/>
      <c r="AC6" s="1158"/>
      <c r="AD6"/>
      <c r="AE6" s="1217"/>
      <c r="AF6" s="1217"/>
      <c r="AG6" s="1217"/>
      <c r="AH6" s="1217"/>
      <c r="AI6" s="1217"/>
      <c r="AJ6" s="1217"/>
      <c r="AK6" s="1217"/>
    </row>
    <row r="7" spans="1:38" ht="12.75" customHeight="1">
      <c r="A7" s="1203" t="s">
        <v>422</v>
      </c>
      <c r="B7" s="1203"/>
      <c r="C7" s="1203"/>
      <c r="D7" s="1203"/>
      <c r="E7" s="1203"/>
      <c r="F7" s="1203"/>
      <c r="G7" s="1203"/>
      <c r="H7" s="4"/>
      <c r="I7" s="4"/>
      <c r="J7" s="4"/>
      <c r="K7" s="4"/>
      <c r="L7" s="479"/>
      <c r="M7" s="4"/>
      <c r="N7" s="345"/>
      <c r="O7" s="345"/>
      <c r="P7" s="345"/>
      <c r="Q7" s="345"/>
      <c r="R7" s="345"/>
      <c r="S7" s="345"/>
      <c r="AC7"/>
      <c r="AD7"/>
    </row>
    <row r="8" spans="1:38" ht="12.75" customHeight="1">
      <c r="A8" s="1202"/>
      <c r="B8" s="1202"/>
      <c r="C8" s="1202"/>
      <c r="D8" s="1202"/>
      <c r="E8" s="1202"/>
      <c r="F8" s="1202"/>
      <c r="G8" s="1202"/>
      <c r="H8" s="4"/>
      <c r="I8" s="4"/>
      <c r="J8" s="4"/>
      <c r="K8" s="4"/>
      <c r="L8" s="479"/>
      <c r="M8" s="4"/>
      <c r="N8" s="345"/>
      <c r="O8" s="345"/>
      <c r="P8" s="345"/>
      <c r="Q8" s="345"/>
      <c r="R8" s="345"/>
      <c r="S8" s="345"/>
      <c r="V8" s="4"/>
      <c r="W8" s="4"/>
      <c r="X8" s="4"/>
      <c r="Y8" s="4"/>
      <c r="Z8" s="4"/>
      <c r="AA8" s="4"/>
      <c r="AC8"/>
      <c r="AD8"/>
      <c r="AF8" s="4"/>
    </row>
    <row r="9" spans="1:38" ht="12.75" customHeight="1">
      <c r="A9" s="1158" t="s">
        <v>271</v>
      </c>
      <c r="B9" s="1158"/>
      <c r="C9" s="1158"/>
      <c r="D9" s="1158"/>
      <c r="E9" s="1158"/>
      <c r="F9" s="1158"/>
      <c r="G9" s="1158"/>
      <c r="H9" s="4"/>
      <c r="I9" s="4"/>
      <c r="J9" s="4"/>
      <c r="K9" s="4"/>
      <c r="L9" s="479"/>
      <c r="M9" s="4"/>
      <c r="N9" s="349"/>
      <c r="O9" s="359"/>
      <c r="P9" s="360"/>
      <c r="Q9" s="359"/>
      <c r="R9" s="359"/>
      <c r="S9" s="359"/>
      <c r="V9" s="4"/>
      <c r="W9" s="4"/>
      <c r="X9" s="4"/>
      <c r="Y9" s="4"/>
      <c r="Z9" s="4"/>
      <c r="AA9" s="4"/>
      <c r="AC9"/>
      <c r="AD9"/>
    </row>
    <row r="10" spans="1:38" ht="13.8" thickBot="1">
      <c r="A10" s="486"/>
      <c r="B10" s="1210" t="s">
        <v>24</v>
      </c>
      <c r="C10" s="1209"/>
      <c r="D10" s="1222"/>
      <c r="E10" s="1210" t="s">
        <v>25</v>
      </c>
      <c r="F10" s="1209"/>
      <c r="G10" s="1209"/>
      <c r="H10" s="4"/>
      <c r="I10" s="4"/>
      <c r="J10" s="4"/>
      <c r="K10" s="4"/>
      <c r="L10" s="480"/>
      <c r="M10" s="476"/>
      <c r="N10" s="349"/>
      <c r="O10" s="359"/>
      <c r="P10" s="360"/>
      <c r="Q10" s="359"/>
      <c r="R10" s="359"/>
      <c r="S10" s="359"/>
      <c r="V10" s="4"/>
      <c r="W10" s="4"/>
      <c r="X10" s="4"/>
      <c r="Y10" s="4"/>
      <c r="Z10" s="4"/>
      <c r="AA10" s="4"/>
      <c r="AC10"/>
      <c r="AD10"/>
    </row>
    <row r="11" spans="1:38" ht="28.5" customHeight="1" thickBot="1">
      <c r="A11" s="485"/>
      <c r="B11" s="487" t="s">
        <v>192</v>
      </c>
      <c r="C11" s="487" t="s">
        <v>193</v>
      </c>
      <c r="D11" s="493" t="s">
        <v>194</v>
      </c>
      <c r="E11" s="492" t="s">
        <v>508</v>
      </c>
      <c r="F11" s="153" t="s">
        <v>193</v>
      </c>
      <c r="G11" s="153" t="s">
        <v>30</v>
      </c>
      <c r="H11" s="4"/>
      <c r="I11" s="4"/>
      <c r="J11" s="4"/>
      <c r="K11" s="4"/>
      <c r="L11" s="481"/>
      <c r="M11" s="22"/>
      <c r="N11" s="349"/>
      <c r="O11" s="359"/>
      <c r="P11" s="360"/>
      <c r="Q11" s="359"/>
      <c r="R11" s="359"/>
      <c r="S11" s="359"/>
      <c r="V11"/>
      <c r="W11"/>
      <c r="X11"/>
      <c r="Y11"/>
      <c r="Z11"/>
      <c r="AA11"/>
      <c r="AC11"/>
      <c r="AD11"/>
    </row>
    <row r="12" spans="1:38" ht="13.35" customHeight="1">
      <c r="A12" s="484" t="s">
        <v>196</v>
      </c>
      <c r="B12" s="961">
        <v>6297354.5435000006</v>
      </c>
      <c r="C12" s="961">
        <f>D36</f>
        <v>6636825.1887923656</v>
      </c>
      <c r="D12" s="960">
        <f>E36</f>
        <v>1.053966306082835</v>
      </c>
      <c r="E12" s="961">
        <f>'MEEIA Targets'!$E$16+'MEEIA Targets'!$E$13+'Extension Budget - Savings'!$C$19+'Extension Budget - Savings'!$C$22</f>
        <v>24647182.79325011</v>
      </c>
      <c r="F12" s="962">
        <f>C12*D27</f>
        <v>5309460.1510338932</v>
      </c>
      <c r="G12" s="960">
        <f>F12/E12</f>
        <v>0.21541854075460279</v>
      </c>
      <c r="H12" s="4"/>
      <c r="I12" s="4"/>
      <c r="J12" s="4"/>
      <c r="K12" s="4"/>
      <c r="L12" s="482"/>
      <c r="M12" s="23"/>
      <c r="N12" s="359"/>
      <c r="O12" s="359"/>
      <c r="P12" s="360"/>
      <c r="Q12" s="359"/>
      <c r="R12" s="359"/>
      <c r="S12" s="359"/>
      <c r="V12" s="477"/>
      <c r="W12"/>
      <c r="X12"/>
      <c r="Y12"/>
      <c r="Z12"/>
      <c r="AA12"/>
      <c r="AC12"/>
      <c r="AD12"/>
    </row>
    <row r="13" spans="1:38" ht="13.35" customHeight="1">
      <c r="A13" s="484" t="s">
        <v>197</v>
      </c>
      <c r="B13" s="961">
        <f>F36</f>
        <v>2221.1908499999954</v>
      </c>
      <c r="C13" s="961">
        <f>G36</f>
        <v>3611.1534701573273</v>
      </c>
      <c r="D13" s="960">
        <f>H36</f>
        <v>1.6257736115549615</v>
      </c>
      <c r="E13" s="961">
        <f>'MEEIA Targets'!$K$16+'MEEIA Targets'!$K$13+'Extension Budget - Savings'!$D$22+'Extension Budget - Savings'!$D$19</f>
        <v>6340.3171250000005</v>
      </c>
      <c r="F13" s="962">
        <f>+C13*D27</f>
        <v>2888.9227761258621</v>
      </c>
      <c r="G13" s="960">
        <f>F13/E13</f>
        <v>0.45564326187010118</v>
      </c>
      <c r="H13" s="4"/>
      <c r="I13" s="4"/>
      <c r="J13" s="4"/>
      <c r="K13" s="4"/>
      <c r="L13" s="481"/>
      <c r="M13" s="22"/>
      <c r="N13" s="359"/>
      <c r="O13" s="359"/>
      <c r="P13" s="360"/>
      <c r="Q13" s="359"/>
      <c r="R13" s="359"/>
      <c r="S13" s="359"/>
      <c r="V13" s="477"/>
      <c r="W13"/>
      <c r="X13"/>
      <c r="Y13"/>
      <c r="Z13"/>
      <c r="AA13"/>
      <c r="AC13"/>
      <c r="AD13"/>
    </row>
    <row r="14" spans="1:38" ht="13.5" customHeight="1">
      <c r="A14" s="1048" t="s">
        <v>762</v>
      </c>
      <c r="B14" s="424"/>
      <c r="C14" s="424"/>
      <c r="D14" s="146"/>
      <c r="E14" s="4"/>
      <c r="F14" s="4"/>
      <c r="G14" s="4"/>
      <c r="H14" s="4"/>
      <c r="I14" s="4"/>
      <c r="J14" s="4"/>
      <c r="K14" s="4"/>
      <c r="L14" s="480"/>
      <c r="M14" s="474"/>
      <c r="N14" s="359"/>
      <c r="O14" s="359"/>
      <c r="P14" s="359"/>
      <c r="Q14" s="359"/>
      <c r="R14" s="359"/>
      <c r="S14" s="359"/>
      <c r="V14" s="477"/>
      <c r="W14"/>
      <c r="X14"/>
      <c r="Y14"/>
      <c r="Z14"/>
      <c r="AA14"/>
      <c r="AC14"/>
      <c r="AD14"/>
    </row>
    <row r="15" spans="1:38" ht="13.5" customHeight="1">
      <c r="A15" s="478" t="s">
        <v>423</v>
      </c>
      <c r="B15" s="424"/>
      <c r="C15" s="424"/>
      <c r="D15" s="146"/>
      <c r="E15" s="4"/>
      <c r="F15" s="4"/>
      <c r="G15" s="4"/>
      <c r="H15" s="4"/>
      <c r="I15" s="4"/>
      <c r="J15" s="4"/>
      <c r="K15" s="4"/>
      <c r="L15" s="480"/>
      <c r="M15" s="474"/>
      <c r="N15" s="359"/>
      <c r="O15" s="359"/>
      <c r="P15" s="359"/>
      <c r="Q15" s="359"/>
      <c r="R15" s="359"/>
      <c r="S15" s="359"/>
      <c r="V15" s="475"/>
      <c r="W15"/>
      <c r="X15"/>
      <c r="Y15"/>
      <c r="Z15"/>
      <c r="AA15"/>
      <c r="AC15"/>
      <c r="AD15"/>
    </row>
    <row r="16" spans="1:38" ht="12.75" customHeight="1">
      <c r="A16" s="1202"/>
      <c r="B16" s="1202"/>
      <c r="C16" s="1202"/>
      <c r="D16" s="1202"/>
      <c r="E16" s="1202"/>
      <c r="F16" s="1202"/>
      <c r="G16" s="1202"/>
      <c r="H16" s="4"/>
      <c r="I16" s="4"/>
      <c r="J16" s="4"/>
      <c r="K16" s="4"/>
      <c r="L16" s="479"/>
      <c r="M16" s="4"/>
      <c r="N16" s="345"/>
      <c r="O16" s="345"/>
      <c r="P16" s="345"/>
      <c r="Q16" s="345"/>
      <c r="R16" s="345"/>
      <c r="S16" s="345"/>
      <c r="V16" s="4"/>
      <c r="W16" s="4"/>
      <c r="X16" s="4"/>
      <c r="Y16" s="4"/>
      <c r="Z16" s="4"/>
      <c r="AA16" s="4"/>
      <c r="AC16"/>
      <c r="AD16"/>
      <c r="AF16" s="4"/>
    </row>
    <row r="17" spans="1:30" ht="12.75" customHeight="1">
      <c r="A17" s="1158" t="s">
        <v>198</v>
      </c>
      <c r="B17" s="1158"/>
      <c r="C17" s="1158"/>
      <c r="D17" s="1158"/>
      <c r="E17" s="1158"/>
      <c r="F17" s="1158"/>
      <c r="G17" s="1158"/>
      <c r="H17" s="4"/>
      <c r="I17" s="4"/>
      <c r="J17" s="4"/>
      <c r="K17" s="4"/>
      <c r="L17" s="479"/>
      <c r="M17" s="4"/>
      <c r="N17" s="349"/>
      <c r="O17" s="359"/>
      <c r="P17" s="360"/>
      <c r="Q17" s="359"/>
      <c r="R17" s="359"/>
      <c r="S17" s="359"/>
      <c r="V17" s="4"/>
      <c r="W17" s="4"/>
      <c r="X17" s="4"/>
      <c r="Y17" s="4"/>
      <c r="Z17" s="4"/>
      <c r="AA17" s="4"/>
      <c r="AC17"/>
      <c r="AD17"/>
    </row>
    <row r="18" spans="1:30" ht="13.8" thickBot="1">
      <c r="A18" s="486"/>
      <c r="B18" s="1210" t="s">
        <v>24</v>
      </c>
      <c r="C18" s="1209"/>
      <c r="D18" s="1222"/>
      <c r="E18" s="1210" t="s">
        <v>25</v>
      </c>
      <c r="F18" s="1209"/>
      <c r="G18" s="1209"/>
      <c r="H18" s="4"/>
      <c r="I18" s="4"/>
      <c r="J18" s="4"/>
      <c r="K18" s="4"/>
      <c r="L18" s="480"/>
      <c r="M18" s="476"/>
      <c r="N18" s="349"/>
      <c r="O18" s="359"/>
      <c r="P18" s="360"/>
      <c r="Q18" s="359"/>
      <c r="R18" s="359"/>
      <c r="S18" s="359"/>
      <c r="V18" s="4"/>
      <c r="W18" s="4"/>
      <c r="X18" s="4"/>
      <c r="Y18" s="4"/>
      <c r="Z18" s="4"/>
      <c r="AA18" s="4"/>
      <c r="AC18"/>
      <c r="AD18"/>
    </row>
    <row r="19" spans="1:30" ht="28.5" customHeight="1" thickBot="1">
      <c r="A19" s="485"/>
      <c r="B19" s="487" t="s">
        <v>192</v>
      </c>
      <c r="C19" s="487" t="s">
        <v>193</v>
      </c>
      <c r="D19" s="493" t="s">
        <v>194</v>
      </c>
      <c r="E19" s="492" t="s">
        <v>508</v>
      </c>
      <c r="F19" s="153" t="s">
        <v>193</v>
      </c>
      <c r="G19" s="153" t="s">
        <v>30</v>
      </c>
      <c r="H19" s="4"/>
      <c r="I19" s="4"/>
      <c r="J19" s="4"/>
      <c r="K19" s="4"/>
      <c r="L19" s="481"/>
      <c r="M19" s="22"/>
      <c r="N19" s="349"/>
      <c r="O19" s="359"/>
      <c r="P19" s="360"/>
      <c r="Q19" s="359"/>
      <c r="R19" s="359"/>
      <c r="S19" s="359"/>
      <c r="V19"/>
      <c r="W19"/>
      <c r="X19"/>
      <c r="Y19"/>
      <c r="Z19"/>
      <c r="AA19"/>
      <c r="AC19"/>
      <c r="AD19"/>
    </row>
    <row r="20" spans="1:30" ht="13.35" customHeight="1">
      <c r="A20" s="484" t="s">
        <v>196</v>
      </c>
      <c r="B20" s="961">
        <f>B12+'Overall Results PY 2018'!C69</f>
        <v>31749935.214650065</v>
      </c>
      <c r="C20" s="961">
        <f>C12+'Overall Results PY 2018'!D69</f>
        <v>28619677.227646515</v>
      </c>
      <c r="D20" s="960">
        <f>C20/B20</f>
        <v>0.90140899608641767</v>
      </c>
      <c r="E20" s="961">
        <f>'MEEIA Targets'!$E$16+'MEEIA Targets'!$E$13+'Extension Budget - Savings'!$C$19+'Extension Budget - Savings'!$C$22</f>
        <v>24647182.79325011</v>
      </c>
      <c r="F20" s="961">
        <f>F12+'Overall Results PY 2018'!G69</f>
        <v>22895741.782117214</v>
      </c>
      <c r="G20" s="960">
        <f>F20/E20</f>
        <v>0.92893950493958499</v>
      </c>
      <c r="H20" s="4"/>
      <c r="I20" s="4"/>
      <c r="J20" s="4"/>
      <c r="K20" s="4"/>
      <c r="L20" s="482"/>
      <c r="M20" s="23"/>
      <c r="N20" s="359"/>
      <c r="O20" s="359"/>
      <c r="P20" s="360"/>
      <c r="Q20" s="359"/>
      <c r="R20" s="359"/>
      <c r="S20" s="359"/>
      <c r="V20" s="477"/>
      <c r="W20"/>
      <c r="X20"/>
      <c r="Y20"/>
      <c r="Z20"/>
      <c r="AA20"/>
      <c r="AC20"/>
      <c r="AD20"/>
    </row>
    <row r="21" spans="1:30" ht="13.35" customHeight="1">
      <c r="A21" s="484" t="s">
        <v>197</v>
      </c>
      <c r="B21" s="961">
        <f>B13+'Overall Results PY 2018'!C95</f>
        <v>13250.649899999977</v>
      </c>
      <c r="C21" s="961">
        <f>C13+'Overall Results PY 2018'!D95</f>
        <v>15853.625287506145</v>
      </c>
      <c r="D21" s="960">
        <f>C21/B21</f>
        <v>1.1964413373796989</v>
      </c>
      <c r="E21" s="961">
        <f>'MEEIA Targets'!$K$16+'MEEIA Targets'!$K$13+'Extension Budget - Savings'!$D$22+'Extension Budget - Savings'!$D$19</f>
        <v>6340.3171250000005</v>
      </c>
      <c r="F21" s="961">
        <f>F13+'Overall Results PY 2018'!G95</f>
        <v>12682.900230004918</v>
      </c>
      <c r="G21" s="960">
        <f>F21/E21</f>
        <v>2.0003573922187554</v>
      </c>
      <c r="H21" s="4"/>
      <c r="I21" s="4"/>
      <c r="J21" s="4"/>
      <c r="K21" s="4"/>
      <c r="L21" s="481"/>
      <c r="M21" s="22"/>
      <c r="N21" s="359"/>
      <c r="O21" s="359"/>
      <c r="P21" s="360"/>
      <c r="Q21" s="359"/>
      <c r="R21" s="359"/>
      <c r="S21" s="359"/>
      <c r="V21" s="477"/>
      <c r="W21"/>
      <c r="X21"/>
      <c r="Y21"/>
      <c r="Z21"/>
      <c r="AA21"/>
      <c r="AC21"/>
      <c r="AD21"/>
    </row>
    <row r="22" spans="1:30" ht="13.5" customHeight="1">
      <c r="A22" s="416"/>
      <c r="B22" s="424"/>
      <c r="C22" s="424"/>
      <c r="D22" s="146"/>
      <c r="E22" s="4"/>
      <c r="F22" s="4"/>
      <c r="G22" s="4"/>
      <c r="H22" s="4"/>
      <c r="I22" s="4"/>
      <c r="J22" s="4"/>
      <c r="K22" s="4"/>
      <c r="L22" s="480"/>
      <c r="M22" s="474"/>
      <c r="N22" s="359"/>
      <c r="O22" s="359"/>
      <c r="P22" s="359"/>
      <c r="Q22" s="359"/>
      <c r="R22" s="359"/>
      <c r="S22" s="359"/>
      <c r="V22" s="477"/>
      <c r="W22"/>
      <c r="X22"/>
      <c r="Y22"/>
      <c r="Z22"/>
      <c r="AA22"/>
      <c r="AC22"/>
      <c r="AD22"/>
    </row>
    <row r="23" spans="1:30" ht="13.5" customHeight="1">
      <c r="A23" s="478" t="s">
        <v>423</v>
      </c>
      <c r="B23" s="424"/>
      <c r="C23" s="424"/>
      <c r="D23" s="146"/>
      <c r="E23" s="4"/>
      <c r="F23" s="4"/>
      <c r="G23" s="4"/>
      <c r="H23" s="4"/>
      <c r="I23" s="4"/>
      <c r="J23" s="4"/>
      <c r="K23" s="4"/>
      <c r="L23" s="480"/>
      <c r="M23" s="474"/>
      <c r="N23" s="359"/>
      <c r="O23" s="359"/>
      <c r="P23" s="359"/>
      <c r="Q23" s="359"/>
      <c r="R23" s="359"/>
      <c r="S23" s="359"/>
      <c r="V23" s="475"/>
      <c r="W23"/>
      <c r="X23"/>
      <c r="Y23"/>
      <c r="Z23"/>
      <c r="AA23"/>
      <c r="AC23"/>
      <c r="AD23"/>
    </row>
    <row r="24" spans="1:30" ht="13.5" customHeight="1">
      <c r="A24" s="416"/>
      <c r="B24" s="424"/>
      <c r="C24" s="424"/>
      <c r="D24" s="146"/>
      <c r="E24" s="4"/>
      <c r="F24" s="4"/>
      <c r="G24" s="4"/>
      <c r="H24" s="4"/>
      <c r="I24" s="4"/>
      <c r="J24" s="4"/>
      <c r="K24" s="4"/>
      <c r="L24" s="480"/>
      <c r="M24" s="474"/>
      <c r="V24" s="475"/>
      <c r="W24"/>
      <c r="X24"/>
      <c r="Y24"/>
      <c r="Z24"/>
      <c r="AA24"/>
      <c r="AC24" s="860"/>
      <c r="AD24" s="860"/>
    </row>
    <row r="25" spans="1:30" ht="13.5" customHeight="1">
      <c r="A25" s="1149" t="s">
        <v>200</v>
      </c>
      <c r="B25" s="1149"/>
      <c r="C25" s="1149"/>
      <c r="D25" s="1149"/>
      <c r="E25" s="4"/>
      <c r="F25" s="4"/>
      <c r="G25" s="4"/>
      <c r="H25" s="4"/>
      <c r="I25" s="4"/>
      <c r="J25" s="4"/>
      <c r="K25" s="4"/>
      <c r="N25" s="1158" t="s">
        <v>340</v>
      </c>
      <c r="O25" s="1158"/>
      <c r="P25" s="1158"/>
      <c r="Q25" s="1158"/>
      <c r="R25" s="1158"/>
      <c r="S25" s="1158"/>
      <c r="T25" s="1158"/>
      <c r="W25" s="4" t="s">
        <v>348</v>
      </c>
      <c r="X25" s="4"/>
      <c r="Y25" s="4"/>
      <c r="Z25" s="4"/>
      <c r="AA25" s="4"/>
      <c r="AB25" s="4"/>
      <c r="AC25" s="4"/>
    </row>
    <row r="26" spans="1:30" ht="27" thickBot="1">
      <c r="A26" s="847" t="s">
        <v>97</v>
      </c>
      <c r="B26" s="848" t="s">
        <v>98</v>
      </c>
      <c r="C26" s="848" t="s">
        <v>99</v>
      </c>
      <c r="D26" s="848" t="s">
        <v>100</v>
      </c>
      <c r="E26" s="4"/>
      <c r="F26" s="4"/>
      <c r="G26" s="4"/>
      <c r="H26" s="4"/>
      <c r="I26" s="4"/>
      <c r="J26" s="4"/>
      <c r="K26" s="4"/>
      <c r="N26" s="359"/>
      <c r="O26" s="359"/>
      <c r="P26" s="359"/>
      <c r="Q26" s="359"/>
      <c r="R26" s="359"/>
      <c r="S26" s="359"/>
      <c r="V26" s="32"/>
      <c r="W26"/>
      <c r="X26"/>
      <c r="Y26"/>
      <c r="Z26"/>
      <c r="AA26"/>
      <c r="AC26" s="860"/>
      <c r="AD26" s="860"/>
    </row>
    <row r="27" spans="1:30" ht="13.8" thickTop="1">
      <c r="A27" s="743">
        <v>0.35</v>
      </c>
      <c r="B27" s="744">
        <v>0.01</v>
      </c>
      <c r="C27" s="744">
        <v>0.14000000000000001</v>
      </c>
      <c r="D27" s="745">
        <v>0.8</v>
      </c>
      <c r="E27" s="4"/>
      <c r="F27" s="4"/>
      <c r="G27" s="4"/>
      <c r="H27" s="4"/>
      <c r="I27" s="4"/>
      <c r="J27" s="4"/>
      <c r="K27" s="4"/>
      <c r="L27" s="459"/>
      <c r="M27" s="458"/>
      <c r="N27" s="359"/>
      <c r="O27" s="359"/>
      <c r="P27" s="359"/>
      <c r="Q27" s="359"/>
      <c r="R27" s="359"/>
      <c r="S27" s="359"/>
      <c r="V27" s="32"/>
      <c r="W27"/>
      <c r="X27"/>
      <c r="Y27"/>
      <c r="Z27"/>
      <c r="AA27"/>
      <c r="AC27" s="860"/>
      <c r="AD27" s="860"/>
    </row>
    <row r="28" spans="1:30" ht="13.5" customHeight="1">
      <c r="A28" s="96"/>
      <c r="B28" s="96"/>
      <c r="C28" s="96"/>
      <c r="D28" s="96"/>
      <c r="E28" s="4"/>
      <c r="F28" s="4"/>
      <c r="G28" s="4"/>
      <c r="H28" s="4"/>
      <c r="I28" s="4"/>
      <c r="J28" s="4"/>
      <c r="K28" s="4"/>
      <c r="L28" s="459"/>
      <c r="M28" s="458"/>
      <c r="N28" s="359"/>
      <c r="O28" s="359"/>
      <c r="P28" s="359"/>
      <c r="Q28" s="359"/>
      <c r="R28" s="359"/>
      <c r="S28" s="359"/>
      <c r="V28" s="458"/>
      <c r="W28"/>
      <c r="X28"/>
      <c r="Y28"/>
      <c r="Z28"/>
      <c r="AA28"/>
      <c r="AC28" s="860"/>
      <c r="AD28" s="860"/>
    </row>
    <row r="29" spans="1:30" ht="13.5" customHeight="1">
      <c r="A29" s="96"/>
      <c r="B29" s="96"/>
      <c r="C29" s="96"/>
      <c r="D29" s="96"/>
      <c r="E29" s="4"/>
      <c r="F29" s="4"/>
      <c r="G29" s="4"/>
      <c r="H29" s="4"/>
      <c r="I29" s="4"/>
      <c r="J29" s="4"/>
      <c r="K29" s="4"/>
      <c r="L29" s="480"/>
      <c r="M29" s="474"/>
      <c r="N29" s="359"/>
      <c r="O29" s="359"/>
      <c r="P29" s="359"/>
      <c r="Q29" s="359"/>
      <c r="R29" s="359"/>
      <c r="S29" s="359"/>
      <c r="V29" s="458"/>
      <c r="W29"/>
      <c r="X29"/>
      <c r="Y29"/>
      <c r="Z29"/>
      <c r="AA29"/>
      <c r="AC29" s="860"/>
      <c r="AD29" s="860"/>
    </row>
    <row r="30" spans="1:30" ht="13.5" customHeight="1">
      <c r="A30" s="4"/>
      <c r="L30" s="482"/>
      <c r="M30" s="23"/>
      <c r="N30" s="359"/>
      <c r="O30" s="359"/>
      <c r="P30" s="359"/>
      <c r="Q30" s="359"/>
      <c r="R30" s="359"/>
      <c r="S30" s="359"/>
      <c r="V30" s="476"/>
      <c r="W30"/>
      <c r="X30"/>
      <c r="Y30"/>
      <c r="Z30"/>
      <c r="AA30"/>
      <c r="AC30" s="860"/>
      <c r="AD30" s="860"/>
    </row>
    <row r="31" spans="1:30" ht="13.5" customHeight="1">
      <c r="A31" s="1158" t="s">
        <v>621</v>
      </c>
      <c r="B31" s="1158"/>
      <c r="C31" s="1158"/>
      <c r="D31" s="1158"/>
      <c r="E31" s="1158"/>
      <c r="F31" s="1158"/>
      <c r="G31" s="1158"/>
      <c r="H31" s="1158"/>
      <c r="I31" s="636"/>
      <c r="J31" s="636"/>
      <c r="K31" s="636"/>
      <c r="L31" s="481"/>
      <c r="M31" s="22"/>
      <c r="N31" s="359"/>
      <c r="O31" s="359"/>
      <c r="P31" s="359"/>
      <c r="Q31" s="359"/>
      <c r="R31" s="359"/>
      <c r="S31" s="359"/>
      <c r="V31" s="477"/>
      <c r="W31"/>
      <c r="X31"/>
      <c r="Y31"/>
      <c r="Z31"/>
      <c r="AA31"/>
      <c r="AC31" s="860"/>
      <c r="AD31" s="860"/>
    </row>
    <row r="32" spans="1:30" ht="56.25" customHeight="1" thickBot="1">
      <c r="A32" s="56" t="s">
        <v>278</v>
      </c>
      <c r="B32" s="859" t="s">
        <v>204</v>
      </c>
      <c r="C32" s="859" t="s">
        <v>349</v>
      </c>
      <c r="D32" s="859" t="s">
        <v>350</v>
      </c>
      <c r="E32" s="859" t="s">
        <v>286</v>
      </c>
      <c r="F32" s="859" t="s">
        <v>290</v>
      </c>
      <c r="G32" s="859" t="s">
        <v>291</v>
      </c>
      <c r="H32" s="859" t="s">
        <v>292</v>
      </c>
      <c r="I32" s="84"/>
      <c r="J32" s="636"/>
      <c r="K32" s="636"/>
      <c r="L32" s="467"/>
      <c r="M32" s="636"/>
      <c r="N32" s="7"/>
      <c r="O32" s="7"/>
      <c r="P32" s="55"/>
      <c r="Q32" s="7"/>
      <c r="R32" s="7"/>
      <c r="S32" s="7"/>
      <c r="T32" s="7"/>
      <c r="U32" s="7"/>
      <c r="V32" s="477"/>
      <c r="W32"/>
      <c r="X32"/>
      <c r="Y32"/>
      <c r="Z32"/>
      <c r="AA32"/>
      <c r="AC32" s="860"/>
      <c r="AD32" s="860"/>
    </row>
    <row r="33" spans="1:30" ht="13.35" customHeight="1">
      <c r="A33" s="46" t="s">
        <v>351</v>
      </c>
      <c r="B33" s="49">
        <f>SUM(D48:D57)</f>
        <v>6855</v>
      </c>
      <c r="C33" s="49">
        <f>SUM(E48:E57)</f>
        <v>234399.10519999979</v>
      </c>
      <c r="D33" s="49">
        <f>SUM(F48:F57)</f>
        <v>244276.27681499624</v>
      </c>
      <c r="E33" s="497">
        <f>D33/C33</f>
        <v>1.042138265018413</v>
      </c>
      <c r="F33" s="49">
        <f>SUM(H48:H57)</f>
        <v>29.103399999999983</v>
      </c>
      <c r="G33" s="49">
        <f>SUM(I48:I57)</f>
        <v>32.90860603595381</v>
      </c>
      <c r="H33" s="497">
        <f>G33/F33</f>
        <v>1.1307478176417129</v>
      </c>
      <c r="I33" s="146"/>
      <c r="J33" s="608"/>
      <c r="K33" s="873"/>
      <c r="L33" s="467"/>
      <c r="M33" s="636"/>
      <c r="U33" s="863"/>
      <c r="AC33" s="860"/>
      <c r="AD33" s="860"/>
    </row>
    <row r="34" spans="1:30">
      <c r="A34" s="46" t="s">
        <v>352</v>
      </c>
      <c r="B34" s="49">
        <f>SUM(D58:D60)</f>
        <v>226</v>
      </c>
      <c r="C34" s="49">
        <f>SUM(E58:E60)</f>
        <v>199111.85529999994</v>
      </c>
      <c r="D34" s="49">
        <f>SUM(F58:F60)</f>
        <v>81823.623700716591</v>
      </c>
      <c r="E34" s="497">
        <f>D34/C34</f>
        <v>0.41094300275306922</v>
      </c>
      <c r="F34" s="49">
        <f>SUM(H58:H60)</f>
        <v>32.926169999999999</v>
      </c>
      <c r="G34" s="49">
        <f>SUM(I58:I60)</f>
        <v>44.123132774409626</v>
      </c>
      <c r="H34" s="497">
        <f>G34/F34</f>
        <v>1.3400627152933253</v>
      </c>
      <c r="I34" s="146"/>
      <c r="J34" s="608"/>
      <c r="K34" s="636"/>
      <c r="L34" s="467"/>
      <c r="M34" s="636"/>
      <c r="N34" s="7"/>
      <c r="O34" s="7"/>
      <c r="P34" s="55"/>
      <c r="Q34" s="7"/>
      <c r="R34" s="7"/>
      <c r="S34" s="7"/>
      <c r="T34" s="7"/>
      <c r="U34" s="7"/>
      <c r="V34"/>
      <c r="W34"/>
      <c r="X34"/>
      <c r="Y34"/>
      <c r="Z34"/>
      <c r="AA34"/>
      <c r="AB34"/>
      <c r="AC34" s="102"/>
      <c r="AD34" s="102"/>
    </row>
    <row r="35" spans="1:30">
      <c r="A35" s="46" t="s">
        <v>353</v>
      </c>
      <c r="B35" s="49">
        <f>SUM(D61:D74)</f>
        <v>4430</v>
      </c>
      <c r="C35" s="49">
        <f>SUM(E61:E74)</f>
        <v>5863488.431690013</v>
      </c>
      <c r="D35" s="49">
        <f>SUM(F61:F74)</f>
        <v>6310725.2882766528</v>
      </c>
      <c r="E35" s="497">
        <f>D35/C35</f>
        <v>1.0762748766023802</v>
      </c>
      <c r="F35" s="49">
        <f>SUM(H61:H74)</f>
        <v>2159.1612799999953</v>
      </c>
      <c r="G35" s="49">
        <f>SUM(I61:I74)</f>
        <v>3534.1217313469642</v>
      </c>
      <c r="H35" s="497">
        <f>G35/F35</f>
        <v>1.6368030327715826</v>
      </c>
      <c r="I35" s="146"/>
      <c r="J35" s="608"/>
      <c r="K35" s="636"/>
      <c r="L35" s="467"/>
      <c r="M35" s="636"/>
      <c r="N35" s="7"/>
      <c r="O35" s="43"/>
      <c r="P35" s="371"/>
      <c r="Q35" s="372"/>
      <c r="R35" s="7"/>
      <c r="S35" s="7"/>
      <c r="T35" s="7"/>
      <c r="U35" s="45"/>
      <c r="V35" s="54"/>
      <c r="W35" s="7"/>
      <c r="X35" s="7"/>
      <c r="Y35" s="7"/>
      <c r="Z35" s="2"/>
      <c r="AA35" s="7"/>
      <c r="AB35" s="7"/>
      <c r="AC35" s="102"/>
      <c r="AD35" s="102"/>
    </row>
    <row r="36" spans="1:30" ht="13.8" thickBot="1">
      <c r="A36" s="612" t="s">
        <v>215</v>
      </c>
      <c r="B36" s="623">
        <f>SUM(D48:D74)</f>
        <v>11511</v>
      </c>
      <c r="C36" s="623">
        <f>SUM(E48:E74)</f>
        <v>6296999.3921900131</v>
      </c>
      <c r="D36" s="623">
        <f>SUM(F48:F74)</f>
        <v>6636825.1887923656</v>
      </c>
      <c r="E36" s="624">
        <f>D36/C36</f>
        <v>1.053966306082835</v>
      </c>
      <c r="F36" s="623">
        <f>SUM(H48:H74)</f>
        <v>2221.1908499999954</v>
      </c>
      <c r="G36" s="623">
        <f>SUM(I48:I74)</f>
        <v>3611.1534701573273</v>
      </c>
      <c r="H36" s="624">
        <f>G36/F36</f>
        <v>1.6257736115549615</v>
      </c>
      <c r="I36" s="104"/>
      <c r="N36" s="7"/>
      <c r="O36" s="43"/>
      <c r="P36" s="371"/>
      <c r="Q36" s="372"/>
      <c r="R36" s="7"/>
      <c r="S36" s="7"/>
      <c r="T36" s="7"/>
      <c r="U36" s="45"/>
      <c r="V36" s="55"/>
      <c r="W36" s="7"/>
      <c r="X36" s="7"/>
      <c r="Y36" s="7"/>
      <c r="Z36" s="2"/>
      <c r="AA36" s="7"/>
      <c r="AB36" s="7"/>
      <c r="AC36"/>
    </row>
    <row r="37" spans="1:30" ht="13.5" customHeight="1" thickTop="1">
      <c r="E37" s="636"/>
      <c r="F37" s="636"/>
      <c r="G37" s="636"/>
      <c r="H37" s="636"/>
      <c r="I37" s="636"/>
      <c r="J37" s="636"/>
      <c r="K37" s="636"/>
      <c r="L37" s="74"/>
      <c r="M37" s="27"/>
      <c r="N37" s="7"/>
      <c r="O37" s="7"/>
      <c r="P37" s="7"/>
      <c r="Q37" s="7"/>
      <c r="R37" s="7"/>
      <c r="S37" s="7"/>
      <c r="T37" s="7"/>
      <c r="U37" s="7"/>
      <c r="V37" s="7"/>
      <c r="W37" s="7"/>
      <c r="X37" s="7"/>
      <c r="Y37" s="7"/>
      <c r="Z37" s="7"/>
      <c r="AA37" s="7"/>
      <c r="AB37" s="7"/>
      <c r="AC37"/>
    </row>
    <row r="38" spans="1:30" ht="13.5" customHeight="1">
      <c r="A38" s="478" t="s">
        <v>423</v>
      </c>
      <c r="B38" s="48"/>
      <c r="C38" s="48"/>
      <c r="D38" s="48"/>
      <c r="E38" s="48"/>
      <c r="F38" s="636"/>
      <c r="G38" s="636"/>
      <c r="H38" s="636"/>
      <c r="I38" s="636"/>
      <c r="J38" s="636"/>
      <c r="K38" s="636"/>
      <c r="N38" s="7"/>
      <c r="O38" s="7"/>
      <c r="P38" s="7"/>
      <c r="Q38" s="7"/>
      <c r="R38" s="7"/>
      <c r="S38" s="7"/>
      <c r="T38" s="7"/>
      <c r="U38" s="7"/>
      <c r="V38" s="7"/>
      <c r="W38" s="7"/>
      <c r="X38" s="7"/>
      <c r="Y38" s="7"/>
      <c r="Z38" s="7"/>
      <c r="AA38" s="7"/>
      <c r="AB38" s="7"/>
      <c r="AC38"/>
    </row>
    <row r="39" spans="1:30" ht="13.5" customHeight="1">
      <c r="A39" s="478"/>
      <c r="B39" s="48"/>
      <c r="C39" s="48"/>
      <c r="D39" s="48"/>
      <c r="E39" s="48"/>
      <c r="F39" s="636"/>
      <c r="G39" s="636"/>
      <c r="H39" s="636"/>
      <c r="I39" s="636"/>
      <c r="J39" s="636"/>
      <c r="K39" s="636"/>
      <c r="M39"/>
      <c r="N39"/>
      <c r="T39"/>
      <c r="U39" s="7"/>
      <c r="V39" s="7"/>
      <c r="W39" s="7"/>
      <c r="X39" s="7"/>
      <c r="Y39" s="7"/>
      <c r="Z39" s="7"/>
      <c r="AA39" s="7"/>
      <c r="AB39" s="7"/>
      <c r="AC39"/>
    </row>
    <row r="40" spans="1:30" ht="5.0999999999999996" customHeight="1">
      <c r="A40" s="1256"/>
      <c r="B40" s="1256"/>
      <c r="C40" s="1256"/>
      <c r="D40" s="1256"/>
      <c r="E40" s="1256"/>
      <c r="F40" s="1256"/>
      <c r="G40" s="1256"/>
      <c r="H40" s="1256"/>
      <c r="I40" s="1256"/>
      <c r="J40" s="869"/>
      <c r="K40" s="869"/>
      <c r="L40" s="118"/>
      <c r="M40"/>
      <c r="N40" s="7"/>
      <c r="O40" s="7"/>
      <c r="P40" s="7"/>
      <c r="Q40" s="7"/>
      <c r="R40" s="7"/>
      <c r="S40" s="7"/>
      <c r="T40" s="7"/>
      <c r="U40" s="7"/>
      <c r="V40" s="7"/>
      <c r="W40" s="7"/>
      <c r="X40" s="7"/>
      <c r="Y40" s="7"/>
      <c r="Z40" s="7"/>
      <c r="AA40" s="7"/>
      <c r="AB40" s="7"/>
      <c r="AC40"/>
    </row>
    <row r="41" spans="1:30" ht="12.75" customHeight="1">
      <c r="A41" s="1197"/>
      <c r="B41" s="1197"/>
      <c r="C41" s="1197"/>
      <c r="D41" s="1197"/>
      <c r="E41" s="1197"/>
      <c r="F41" s="1197"/>
      <c r="G41" s="1197"/>
      <c r="H41" s="1197"/>
      <c r="I41" s="1197"/>
      <c r="J41" s="1197"/>
      <c r="K41"/>
      <c r="L41" s="479"/>
      <c r="M41"/>
      <c r="N41" s="7"/>
      <c r="O41" s="7"/>
      <c r="P41" s="7"/>
      <c r="Q41" s="7"/>
      <c r="R41" s="7"/>
      <c r="S41" s="7"/>
      <c r="T41" s="7"/>
      <c r="U41" s="7"/>
      <c r="V41" s="373"/>
      <c r="W41" s="7"/>
      <c r="X41" s="7"/>
      <c r="Y41" s="7"/>
      <c r="Z41" s="7"/>
      <c r="AA41" s="7"/>
      <c r="AB41" s="7"/>
    </row>
    <row r="42" spans="1:30" ht="15.6">
      <c r="A42" s="1202" t="s">
        <v>216</v>
      </c>
      <c r="B42" s="1202"/>
      <c r="C42" s="1202"/>
      <c r="D42" s="1202"/>
      <c r="E42" s="1202"/>
      <c r="F42" s="1202"/>
      <c r="G42" s="1202"/>
      <c r="H42" s="1202"/>
      <c r="I42" s="1202"/>
      <c r="J42" s="1202"/>
      <c r="K42" s="855"/>
      <c r="L42" s="480"/>
      <c r="M42"/>
      <c r="N42" s="7"/>
      <c r="O42" s="7"/>
      <c r="P42" s="7"/>
      <c r="Q42" s="7"/>
      <c r="R42" s="7"/>
      <c r="S42" s="7"/>
      <c r="T42" s="7"/>
      <c r="U42" s="7"/>
      <c r="V42" s="55"/>
      <c r="W42" s="7"/>
      <c r="X42" s="7"/>
      <c r="Y42" s="7"/>
      <c r="Z42" s="7"/>
      <c r="AA42" s="7"/>
      <c r="AB42" s="7"/>
    </row>
    <row r="43" spans="1:30" ht="13.35" customHeight="1">
      <c r="A43" s="1158"/>
      <c r="B43" s="1158"/>
      <c r="C43" s="1158"/>
      <c r="D43" s="1158"/>
      <c r="E43" s="1158"/>
      <c r="F43" s="1158"/>
      <c r="G43" s="1158"/>
      <c r="H43" s="1158"/>
      <c r="I43" s="1158"/>
      <c r="J43" s="1158"/>
      <c r="K43" s="4"/>
      <c r="L43" s="481"/>
      <c r="M43" s="22"/>
      <c r="N43" s="7"/>
      <c r="O43" s="7"/>
      <c r="P43" s="7"/>
      <c r="Q43" s="7"/>
      <c r="R43" s="7"/>
      <c r="S43" s="7"/>
      <c r="T43" s="7"/>
      <c r="U43" s="7"/>
      <c r="V43" s="55"/>
      <c r="W43" s="7"/>
      <c r="X43" s="7"/>
      <c r="Y43" s="7"/>
      <c r="Z43" s="7"/>
      <c r="AA43" s="7"/>
      <c r="AB43" s="7"/>
    </row>
    <row r="44" spans="1:30">
      <c r="A44" s="1257"/>
      <c r="B44" s="1257"/>
      <c r="C44" s="1257"/>
      <c r="D44" s="1257"/>
      <c r="E44" s="1257"/>
      <c r="F44" s="1257"/>
      <c r="G44" s="1257"/>
      <c r="H44" s="1257"/>
      <c r="I44" s="1257"/>
      <c r="J44" s="1257"/>
      <c r="K44" s="873"/>
      <c r="N44" s="374"/>
      <c r="O44" s="7"/>
      <c r="P44" s="42"/>
      <c r="Q44" s="7"/>
      <c r="R44" s="7"/>
      <c r="S44" s="7"/>
      <c r="T44" s="7"/>
      <c r="U44" s="7"/>
      <c r="V44" s="458"/>
      <c r="W44" s="7"/>
      <c r="X44" s="7"/>
      <c r="Y44" s="7"/>
      <c r="Z44" s="7"/>
      <c r="AA44" s="7"/>
      <c r="AB44" s="7"/>
      <c r="AC44"/>
    </row>
    <row r="45" spans="1:30">
      <c r="A45" s="1158" t="s">
        <v>354</v>
      </c>
      <c r="B45" s="1158"/>
      <c r="C45" s="1158"/>
      <c r="D45" s="1158"/>
      <c r="E45" s="1158"/>
      <c r="F45" s="1158"/>
      <c r="G45" s="1158"/>
      <c r="H45" s="1158"/>
      <c r="I45" s="1158"/>
      <c r="J45" s="1158"/>
      <c r="K45"/>
      <c r="N45" s="7"/>
      <c r="O45" s="7"/>
      <c r="P45" s="42"/>
      <c r="Q45" s="7"/>
      <c r="R45" s="7"/>
      <c r="S45" s="7"/>
      <c r="T45" s="7"/>
      <c r="U45" s="7"/>
      <c r="V45" s="476"/>
      <c r="W45" s="7"/>
      <c r="X45" s="7"/>
      <c r="Y45" s="7"/>
      <c r="Z45" s="7"/>
      <c r="AA45" s="7"/>
      <c r="AB45" s="7"/>
      <c r="AC45"/>
    </row>
    <row r="46" spans="1:30">
      <c r="A46" s="1252" t="s">
        <v>278</v>
      </c>
      <c r="B46" s="1252" t="s">
        <v>355</v>
      </c>
      <c r="C46" s="1252" t="s">
        <v>356</v>
      </c>
      <c r="D46" s="1252" t="s">
        <v>357</v>
      </c>
      <c r="E46" s="1252" t="s">
        <v>295</v>
      </c>
      <c r="F46" s="1252" t="s">
        <v>296</v>
      </c>
      <c r="G46" s="1252" t="s">
        <v>297</v>
      </c>
      <c r="H46" s="1252" t="s">
        <v>298</v>
      </c>
      <c r="I46" s="1252" t="s">
        <v>299</v>
      </c>
      <c r="J46" s="1252" t="s">
        <v>300</v>
      </c>
      <c r="K46"/>
      <c r="L46" s="459"/>
      <c r="M46" s="458"/>
      <c r="N46" s="7"/>
      <c r="O46" s="7"/>
      <c r="P46" s="42"/>
      <c r="Q46" s="7"/>
      <c r="R46" s="7"/>
      <c r="S46" s="7"/>
      <c r="T46" s="7"/>
      <c r="U46" s="7"/>
      <c r="V46" s="862"/>
      <c r="W46" s="102"/>
      <c r="X46" s="102"/>
      <c r="Y46" s="102"/>
      <c r="Z46" s="102"/>
      <c r="AA46" s="102"/>
      <c r="AB46" s="102"/>
      <c r="AC46"/>
    </row>
    <row r="47" spans="1:30" ht="13.8" thickBot="1">
      <c r="A47" s="1212"/>
      <c r="B47" s="1212" t="s">
        <v>355</v>
      </c>
      <c r="C47" s="1212"/>
      <c r="D47" s="1212" t="s">
        <v>357</v>
      </c>
      <c r="E47" s="1212"/>
      <c r="F47" s="1212"/>
      <c r="G47" s="1212"/>
      <c r="H47" s="1212"/>
      <c r="I47" s="1212"/>
      <c r="J47" s="1212"/>
      <c r="K47"/>
      <c r="L47" s="480"/>
      <c r="M47" s="474"/>
      <c r="N47" s="7"/>
      <c r="O47" s="7"/>
      <c r="P47" s="7"/>
      <c r="Q47" s="7"/>
      <c r="R47" s="7"/>
      <c r="S47" s="7"/>
      <c r="T47" s="7"/>
      <c r="U47" s="7"/>
      <c r="V47" s="221"/>
      <c r="W47" s="102"/>
      <c r="X47" s="102"/>
      <c r="Y47" s="102"/>
      <c r="Z47" s="102"/>
      <c r="AA47" s="102"/>
      <c r="AB47" s="102"/>
      <c r="AC47"/>
    </row>
    <row r="48" spans="1:30" s="715" customFormat="1">
      <c r="A48" s="295" t="s">
        <v>358</v>
      </c>
      <c r="B48" s="716" t="s">
        <v>359</v>
      </c>
      <c r="C48" s="312" t="s">
        <v>614</v>
      </c>
      <c r="D48" s="933">
        <v>3112</v>
      </c>
      <c r="E48" s="934">
        <v>88723.43119999973</v>
      </c>
      <c r="F48" s="935">
        <v>106932.89354457596</v>
      </c>
      <c r="G48" s="936">
        <f>F48/E48</f>
        <v>1.2052384820817916</v>
      </c>
      <c r="H48" s="937">
        <v>8.7135999999999729</v>
      </c>
      <c r="I48" s="938">
        <v>13.161655590911964</v>
      </c>
      <c r="J48" s="936">
        <f>I48/H48</f>
        <v>1.5104727771428577</v>
      </c>
      <c r="K48" s="860"/>
      <c r="L48" s="80"/>
      <c r="M48" s="71"/>
      <c r="N48" s="102"/>
      <c r="O48" s="102"/>
      <c r="P48" s="102"/>
      <c r="Q48" s="102"/>
      <c r="R48" s="102"/>
      <c r="S48" s="102"/>
      <c r="T48" s="102"/>
      <c r="U48" s="102"/>
      <c r="V48" s="862"/>
      <c r="W48" s="860"/>
      <c r="X48" s="860"/>
      <c r="Y48" s="860"/>
      <c r="Z48" s="860"/>
      <c r="AA48" s="860"/>
      <c r="AB48" s="860"/>
      <c r="AC48" s="860"/>
      <c r="AD48" s="361"/>
    </row>
    <row r="49" spans="1:30" s="881" customFormat="1" ht="26.4">
      <c r="A49" s="295" t="s">
        <v>358</v>
      </c>
      <c r="B49" s="716" t="s">
        <v>359</v>
      </c>
      <c r="C49" s="312" t="s">
        <v>615</v>
      </c>
      <c r="D49" s="933">
        <v>396</v>
      </c>
      <c r="E49" s="934">
        <v>11289.999600000001</v>
      </c>
      <c r="F49" s="935">
        <v>8507.4461287200029</v>
      </c>
      <c r="G49" s="936">
        <f t="shared" ref="G49:G51" si="0">F49/E49</f>
        <v>0.75353821347522476</v>
      </c>
      <c r="H49" s="937">
        <v>1.1087999999999998</v>
      </c>
      <c r="I49" s="938">
        <v>1.1804112698399998</v>
      </c>
      <c r="J49" s="936">
        <f t="shared" ref="J49:J51" si="1">I49/H49</f>
        <v>1.0645844785714287</v>
      </c>
      <c r="L49" s="80"/>
      <c r="M49" s="71"/>
      <c r="N49" s="102"/>
      <c r="O49" s="102"/>
      <c r="P49" s="102"/>
      <c r="Q49" s="102"/>
      <c r="R49" s="102"/>
      <c r="S49" s="102"/>
      <c r="T49" s="102"/>
      <c r="U49" s="102"/>
      <c r="V49" s="882"/>
      <c r="AD49" s="361"/>
    </row>
    <row r="50" spans="1:30" s="881" customFormat="1" ht="26.4">
      <c r="A50" s="295" t="s">
        <v>358</v>
      </c>
      <c r="B50" s="716" t="s">
        <v>359</v>
      </c>
      <c r="C50" s="312" t="s">
        <v>616</v>
      </c>
      <c r="D50" s="933">
        <v>904</v>
      </c>
      <c r="E50" s="934">
        <v>25773.13040000002</v>
      </c>
      <c r="F50" s="935">
        <v>19421.038637279999</v>
      </c>
      <c r="G50" s="936">
        <f t="shared" si="0"/>
        <v>0.75353821347522387</v>
      </c>
      <c r="H50" s="937">
        <v>2.5312000000000006</v>
      </c>
      <c r="I50" s="938">
        <v>2.6946762321599964</v>
      </c>
      <c r="J50" s="936">
        <f t="shared" si="1"/>
        <v>1.0645844785714269</v>
      </c>
      <c r="L50" s="80"/>
      <c r="M50" s="71"/>
      <c r="N50" s="102"/>
      <c r="O50" s="102"/>
      <c r="P50" s="102"/>
      <c r="Q50" s="102"/>
      <c r="R50" s="102"/>
      <c r="S50" s="102"/>
      <c r="T50" s="102"/>
      <c r="U50" s="102"/>
      <c r="V50" s="882"/>
      <c r="AD50" s="361"/>
    </row>
    <row r="51" spans="1:30" s="881" customFormat="1" ht="26.4">
      <c r="A51" s="295" t="s">
        <v>358</v>
      </c>
      <c r="B51" s="716" t="s">
        <v>359</v>
      </c>
      <c r="C51" s="312" t="s">
        <v>617</v>
      </c>
      <c r="D51" s="933">
        <v>1204</v>
      </c>
      <c r="E51" s="934">
        <v>34326.160400000008</v>
      </c>
      <c r="F51" s="935">
        <v>48136.414964400043</v>
      </c>
      <c r="G51" s="936">
        <f t="shared" si="0"/>
        <v>1.4023244779920108</v>
      </c>
      <c r="H51" s="937">
        <v>3.3712000000000018</v>
      </c>
      <c r="I51" s="938">
        <v>6.6789452267999971</v>
      </c>
      <c r="J51" s="936">
        <f t="shared" si="1"/>
        <v>1.981177392857141</v>
      </c>
      <c r="L51" s="80"/>
      <c r="M51" s="71"/>
      <c r="N51" s="102"/>
      <c r="O51" s="102"/>
      <c r="P51" s="102"/>
      <c r="Q51" s="102"/>
      <c r="R51" s="102"/>
      <c r="S51" s="102"/>
      <c r="T51" s="102"/>
      <c r="U51" s="102"/>
      <c r="V51" s="882"/>
      <c r="AD51" s="361"/>
    </row>
    <row r="52" spans="1:30" s="715" customFormat="1" ht="26.4">
      <c r="A52" s="295" t="s">
        <v>358</v>
      </c>
      <c r="B52" s="716" t="s">
        <v>360</v>
      </c>
      <c r="C52" s="312"/>
      <c r="D52" s="128">
        <v>230</v>
      </c>
      <c r="E52" s="934">
        <v>4107.7050000000027</v>
      </c>
      <c r="F52" s="935">
        <v>7022.9747967602825</v>
      </c>
      <c r="G52" s="936">
        <f t="shared" ref="G52:G62" si="2">F52/E52</f>
        <v>1.7097076826988009</v>
      </c>
      <c r="H52" s="937">
        <v>0.46739999999999982</v>
      </c>
      <c r="I52" s="938">
        <v>0.80116071147162715</v>
      </c>
      <c r="J52" s="936">
        <f t="shared" ref="J52:J62" si="3">I52/H52</f>
        <v>1.7140793998109274</v>
      </c>
      <c r="K52" s="860"/>
      <c r="L52" s="187"/>
      <c r="M52" s="188"/>
      <c r="N52" s="102"/>
      <c r="O52" s="102"/>
      <c r="P52" s="102"/>
      <c r="Q52" s="102"/>
      <c r="R52" s="102"/>
      <c r="S52" s="102"/>
      <c r="T52" s="102"/>
      <c r="U52" s="102"/>
      <c r="V52" s="197"/>
      <c r="W52" s="860"/>
      <c r="X52" s="860"/>
      <c r="Y52" s="860"/>
      <c r="Z52" s="860"/>
      <c r="AA52" s="860"/>
      <c r="AB52" s="860"/>
      <c r="AC52" s="860"/>
      <c r="AD52" s="361"/>
    </row>
    <row r="53" spans="1:30" s="715" customFormat="1" ht="26.4">
      <c r="A53" s="295" t="s">
        <v>358</v>
      </c>
      <c r="B53" s="716" t="s">
        <v>361</v>
      </c>
      <c r="C53" s="312"/>
      <c r="D53" s="128">
        <v>321</v>
      </c>
      <c r="E53" s="500">
        <v>33063</v>
      </c>
      <c r="F53" s="607">
        <v>33063</v>
      </c>
      <c r="G53" s="936">
        <f t="shared" si="2"/>
        <v>1</v>
      </c>
      <c r="H53" s="939">
        <v>3.7236000000000131</v>
      </c>
      <c r="I53" s="940">
        <v>3.7102538925515307</v>
      </c>
      <c r="J53" s="936">
        <f t="shared" si="3"/>
        <v>0.99641580528292983</v>
      </c>
      <c r="K53" s="860"/>
      <c r="L53" s="185"/>
      <c r="M53" s="186"/>
      <c r="N53" s="102"/>
      <c r="O53" s="102"/>
      <c r="P53" s="102"/>
      <c r="Q53" s="102"/>
      <c r="R53" s="102"/>
      <c r="S53" s="102"/>
      <c r="T53" s="102"/>
      <c r="U53" s="102"/>
      <c r="V53" s="197"/>
      <c r="W53" s="860"/>
      <c r="X53" s="860"/>
      <c r="Y53" s="860"/>
      <c r="Z53" s="860"/>
      <c r="AA53" s="860"/>
      <c r="AB53" s="860"/>
      <c r="AC53" s="860"/>
      <c r="AD53" s="361"/>
    </row>
    <row r="54" spans="1:30" s="715" customFormat="1">
      <c r="A54" s="295" t="s">
        <v>358</v>
      </c>
      <c r="B54" s="727" t="s">
        <v>362</v>
      </c>
      <c r="C54" s="1144" t="s">
        <v>363</v>
      </c>
      <c r="D54" s="1143">
        <v>58</v>
      </c>
      <c r="E54" s="1142">
        <v>3660.3431999999984</v>
      </c>
      <c r="F54" s="1142">
        <v>679.77815911199889</v>
      </c>
      <c r="G54" s="936">
        <f t="shared" si="2"/>
        <v>0.18571432293889797</v>
      </c>
      <c r="H54" s="1141">
        <v>0.85679999999999978</v>
      </c>
      <c r="I54" s="1141">
        <v>0.14661881863199983</v>
      </c>
      <c r="J54" s="936">
        <f t="shared" si="3"/>
        <v>0.17112373789915949</v>
      </c>
      <c r="K54" s="860"/>
      <c r="L54" s="183"/>
      <c r="M54" s="184"/>
      <c r="N54" s="361"/>
      <c r="O54" s="361"/>
      <c r="P54" s="361"/>
      <c r="Q54" s="361"/>
      <c r="R54" s="361"/>
      <c r="S54" s="361"/>
      <c r="T54" s="361"/>
      <c r="U54" s="361"/>
      <c r="V54" s="362"/>
      <c r="W54" s="860"/>
      <c r="X54" s="860"/>
      <c r="Y54" s="860"/>
      <c r="Z54" s="860"/>
      <c r="AA54" s="860"/>
      <c r="AB54" s="860"/>
      <c r="AC54" s="860"/>
      <c r="AD54" s="361"/>
    </row>
    <row r="55" spans="1:30" s="715" customFormat="1">
      <c r="A55" s="295" t="s">
        <v>358</v>
      </c>
      <c r="B55" s="716" t="s">
        <v>362</v>
      </c>
      <c r="C55" s="312" t="s">
        <v>364</v>
      </c>
      <c r="D55" s="128">
        <v>298</v>
      </c>
      <c r="E55" s="941">
        <v>3535.8317999999999</v>
      </c>
      <c r="F55" s="942">
        <v>1561.6607763358297</v>
      </c>
      <c r="G55" s="936">
        <f t="shared" si="2"/>
        <v>0.44166715632113207</v>
      </c>
      <c r="H55" s="943">
        <v>5.5596000000000014</v>
      </c>
      <c r="I55" s="944">
        <v>2.4540383628134492</v>
      </c>
      <c r="J55" s="936">
        <f t="shared" si="3"/>
        <v>0.44140556205724307</v>
      </c>
      <c r="K55" s="860"/>
      <c r="L55" s="177"/>
      <c r="M55" s="178"/>
      <c r="N55" s="361"/>
      <c r="O55" s="361"/>
      <c r="P55" s="361"/>
      <c r="Q55" s="361"/>
      <c r="R55" s="361"/>
      <c r="S55" s="361"/>
      <c r="T55" s="361"/>
      <c r="U55" s="361"/>
      <c r="V55" s="362"/>
      <c r="W55" s="860"/>
      <c r="X55" s="860"/>
      <c r="Y55" s="860"/>
      <c r="Z55" s="860"/>
      <c r="AA55" s="860"/>
      <c r="AB55" s="860"/>
      <c r="AC55" s="860"/>
      <c r="AD55" s="361"/>
    </row>
    <row r="56" spans="1:30" s="715" customFormat="1">
      <c r="A56" s="295" t="s">
        <v>358</v>
      </c>
      <c r="B56" s="716" t="s">
        <v>362</v>
      </c>
      <c r="C56" s="312" t="s">
        <v>365</v>
      </c>
      <c r="D56" s="128">
        <v>331</v>
      </c>
      <c r="E56" s="941">
        <v>29844.350900000019</v>
      </c>
      <c r="F56" s="942">
        <v>18875.917107812114</v>
      </c>
      <c r="G56" s="936">
        <f t="shared" si="2"/>
        <v>0.63247872842200437</v>
      </c>
      <c r="H56" s="943">
        <v>2.7481999999999989</v>
      </c>
      <c r="I56" s="944">
        <v>2.0578450807732436</v>
      </c>
      <c r="J56" s="936">
        <f t="shared" si="3"/>
        <v>0.74879742404964866</v>
      </c>
      <c r="K56" s="860"/>
      <c r="L56" s="80"/>
      <c r="M56" s="71"/>
      <c r="N56" s="361"/>
      <c r="O56" s="361"/>
      <c r="P56" s="361"/>
      <c r="Q56" s="361"/>
      <c r="R56" s="361"/>
      <c r="S56" s="361"/>
      <c r="T56" s="361"/>
      <c r="U56" s="361"/>
      <c r="V56" s="362"/>
      <c r="W56" s="860"/>
      <c r="X56" s="860"/>
      <c r="Y56" s="860"/>
      <c r="Z56" s="860"/>
      <c r="AA56" s="860"/>
      <c r="AB56" s="860"/>
      <c r="AC56" s="860"/>
      <c r="AD56" s="361"/>
    </row>
    <row r="57" spans="1:30" s="715" customFormat="1" ht="26.4">
      <c r="A57" s="311" t="s">
        <v>358</v>
      </c>
      <c r="B57" s="717" t="s">
        <v>366</v>
      </c>
      <c r="C57" s="314"/>
      <c r="D57" s="143">
        <v>1</v>
      </c>
      <c r="E57" s="945">
        <v>75.152699999999996</v>
      </c>
      <c r="F57" s="946">
        <v>75.152699999999996</v>
      </c>
      <c r="G57" s="947">
        <f t="shared" si="2"/>
        <v>1</v>
      </c>
      <c r="H57" s="948">
        <v>2.3E-2</v>
      </c>
      <c r="I57" s="949">
        <v>2.300085E-2</v>
      </c>
      <c r="J57" s="947">
        <f t="shared" si="3"/>
        <v>1.0000369565217391</v>
      </c>
      <c r="K57" s="860"/>
      <c r="L57" s="183"/>
      <c r="M57" s="184"/>
      <c r="N57" s="361"/>
      <c r="O57" s="361"/>
      <c r="P57" s="361"/>
      <c r="Q57" s="361"/>
      <c r="R57" s="361"/>
      <c r="S57" s="361"/>
      <c r="T57" s="361"/>
      <c r="U57" s="361"/>
      <c r="V57" s="362"/>
      <c r="W57" s="860"/>
      <c r="X57" s="860"/>
      <c r="Y57" s="860"/>
      <c r="Z57" s="860"/>
      <c r="AA57" s="860"/>
      <c r="AB57" s="860"/>
      <c r="AC57" s="860"/>
      <c r="AD57" s="361"/>
    </row>
    <row r="58" spans="1:30" s="715" customFormat="1">
      <c r="A58" s="295" t="s">
        <v>367</v>
      </c>
      <c r="B58" s="716" t="s">
        <v>368</v>
      </c>
      <c r="C58" s="312"/>
      <c r="D58" s="950">
        <v>118</v>
      </c>
      <c r="E58" s="934">
        <v>141306.83289999995</v>
      </c>
      <c r="F58" s="935">
        <v>47874.098592374481</v>
      </c>
      <c r="G58" s="936">
        <f t="shared" si="2"/>
        <v>0.33879535483081724</v>
      </c>
      <c r="H58" s="951">
        <v>26.24568</v>
      </c>
      <c r="I58" s="952">
        <v>27.501097428949741</v>
      </c>
      <c r="J58" s="936">
        <f t="shared" si="3"/>
        <v>1.047833297858914</v>
      </c>
      <c r="K58" s="860"/>
      <c r="L58" s="187"/>
      <c r="M58" s="188"/>
      <c r="N58" s="361"/>
      <c r="O58" s="361"/>
      <c r="P58" s="361"/>
      <c r="Q58" s="361"/>
      <c r="R58" s="361"/>
      <c r="S58" s="361"/>
      <c r="T58" s="361"/>
      <c r="U58" s="361"/>
      <c r="V58" s="362"/>
      <c r="W58" s="860"/>
      <c r="X58" s="860"/>
      <c r="Y58" s="860"/>
      <c r="Z58" s="860"/>
      <c r="AA58" s="860"/>
      <c r="AB58" s="860"/>
      <c r="AC58" s="860"/>
      <c r="AD58" s="361"/>
    </row>
    <row r="59" spans="1:30" s="715" customFormat="1">
      <c r="A59" s="313" t="s">
        <v>367</v>
      </c>
      <c r="B59" s="499" t="s">
        <v>369</v>
      </c>
      <c r="C59" s="312" t="s">
        <v>370</v>
      </c>
      <c r="D59" s="933">
        <v>108</v>
      </c>
      <c r="E59" s="934">
        <v>57805.022399999994</v>
      </c>
      <c r="F59" s="935">
        <v>33949.525108342117</v>
      </c>
      <c r="G59" s="936">
        <f t="shared" si="2"/>
        <v>0.58731099303824719</v>
      </c>
      <c r="H59" s="951">
        <v>6.6804899999999972</v>
      </c>
      <c r="I59" s="952">
        <v>16.622035345459881</v>
      </c>
      <c r="J59" s="936">
        <f t="shared" si="3"/>
        <v>2.4881461308167347</v>
      </c>
      <c r="K59" s="860"/>
      <c r="L59" s="187"/>
      <c r="M59" s="188"/>
      <c r="N59" s="860"/>
      <c r="O59" s="860"/>
      <c r="P59" s="860"/>
      <c r="Q59" s="860"/>
      <c r="R59" s="860"/>
      <c r="S59" s="860"/>
      <c r="T59" s="860"/>
      <c r="U59" s="361"/>
      <c r="V59" s="362"/>
      <c r="W59" s="361"/>
      <c r="X59" s="361"/>
      <c r="Y59" s="361"/>
      <c r="Z59" s="361"/>
      <c r="AA59" s="361"/>
      <c r="AB59" s="361"/>
      <c r="AC59" s="361"/>
      <c r="AD59" s="361"/>
    </row>
    <row r="60" spans="1:30" s="715" customFormat="1">
      <c r="A60" s="311" t="s">
        <v>367</v>
      </c>
      <c r="B60" s="717" t="s">
        <v>369</v>
      </c>
      <c r="C60" s="314" t="s">
        <v>371</v>
      </c>
      <c r="D60" s="953">
        <v>0</v>
      </c>
      <c r="E60" s="954">
        <v>0</v>
      </c>
      <c r="F60" s="955">
        <v>0</v>
      </c>
      <c r="G60" s="947" t="e">
        <f t="shared" si="2"/>
        <v>#DIV/0!</v>
      </c>
      <c r="H60" s="956">
        <v>0</v>
      </c>
      <c r="I60" s="957">
        <v>0</v>
      </c>
      <c r="J60" s="947" t="e">
        <f t="shared" si="3"/>
        <v>#DIV/0!</v>
      </c>
      <c r="K60" s="860"/>
      <c r="L60" s="187"/>
      <c r="M60" s="188"/>
      <c r="N60" s="860"/>
      <c r="O60" s="860"/>
      <c r="P60" s="860"/>
      <c r="Q60" s="860"/>
      <c r="R60" s="860"/>
      <c r="S60" s="860"/>
      <c r="T60" s="860"/>
      <c r="U60" s="361"/>
      <c r="V60" s="362"/>
      <c r="W60" s="361"/>
      <c r="X60" s="361"/>
      <c r="Y60" s="361"/>
      <c r="Z60" s="361"/>
      <c r="AA60" s="361"/>
      <c r="AB60" s="361"/>
      <c r="AC60" s="361"/>
      <c r="AD60" s="361"/>
    </row>
    <row r="61" spans="1:30" s="102" customFormat="1" ht="15">
      <c r="A61" s="295" t="s">
        <v>372</v>
      </c>
      <c r="B61" s="716" t="s">
        <v>373</v>
      </c>
      <c r="C61" s="312" t="s">
        <v>374</v>
      </c>
      <c r="D61" s="128">
        <v>205</v>
      </c>
      <c r="E61" s="941">
        <v>87440.563659999956</v>
      </c>
      <c r="F61" s="942">
        <v>96646.206025028034</v>
      </c>
      <c r="G61" s="936">
        <f t="shared" si="2"/>
        <v>1.1052788543406797</v>
      </c>
      <c r="H61" s="958">
        <v>62.16746000000002</v>
      </c>
      <c r="I61" s="959">
        <v>100.9137336718571</v>
      </c>
      <c r="J61" s="936">
        <f t="shared" si="3"/>
        <v>1.6232565022257153</v>
      </c>
      <c r="K61" s="860"/>
      <c r="L61" s="185"/>
      <c r="M61" s="186"/>
      <c r="N61" s="221"/>
      <c r="T61" s="361"/>
      <c r="U61" s="361"/>
      <c r="V61" s="362"/>
      <c r="W61" s="361"/>
      <c r="X61" s="361"/>
      <c r="Y61" s="361"/>
      <c r="Z61" s="361"/>
      <c r="AA61" s="361"/>
      <c r="AB61" s="361"/>
      <c r="AC61" s="361"/>
      <c r="AD61" s="361"/>
    </row>
    <row r="62" spans="1:30" s="102" customFormat="1">
      <c r="A62" s="69" t="s">
        <v>372</v>
      </c>
      <c r="B62" s="727" t="s">
        <v>373</v>
      </c>
      <c r="C62" s="57" t="s">
        <v>375</v>
      </c>
      <c r="D62" s="1143">
        <v>1436</v>
      </c>
      <c r="E62" s="1147">
        <v>1720955.0211300137</v>
      </c>
      <c r="F62" s="1147">
        <v>2109335.8886449491</v>
      </c>
      <c r="G62" s="1145">
        <f t="shared" si="2"/>
        <v>1.2256775236693382</v>
      </c>
      <c r="H62" s="1148">
        <v>1286.1936699999985</v>
      </c>
      <c r="I62" s="1148">
        <v>2344.6951668085921</v>
      </c>
      <c r="J62" s="1145">
        <f t="shared" si="3"/>
        <v>1.822972093159652</v>
      </c>
      <c r="K62" s="860"/>
      <c r="L62" s="196"/>
      <c r="M62" s="197"/>
      <c r="N62" s="221"/>
      <c r="T62" s="361"/>
      <c r="U62" s="361"/>
      <c r="V62" s="362"/>
      <c r="W62" s="361"/>
      <c r="X62" s="361"/>
      <c r="Y62" s="361"/>
      <c r="Z62" s="361"/>
      <c r="AA62" s="361"/>
      <c r="AB62" s="361"/>
      <c r="AC62" s="361"/>
      <c r="AD62" s="361"/>
    </row>
    <row r="63" spans="1:30" s="102" customFormat="1" ht="26.4">
      <c r="A63" s="295" t="s">
        <v>372</v>
      </c>
      <c r="B63" s="716" t="s">
        <v>376</v>
      </c>
      <c r="C63" s="57" t="s">
        <v>377</v>
      </c>
      <c r="D63" s="128">
        <v>54</v>
      </c>
      <c r="E63" s="941">
        <v>44724.260599999994</v>
      </c>
      <c r="F63" s="942">
        <v>57494.692712612836</v>
      </c>
      <c r="G63" s="936">
        <f>F63/E63</f>
        <v>1.2855370204289716</v>
      </c>
      <c r="H63" s="958">
        <v>9.04345</v>
      </c>
      <c r="I63" s="959">
        <v>23.572703402763381</v>
      </c>
      <c r="J63" s="936">
        <f>I63/H63</f>
        <v>2.6066051565236035</v>
      </c>
      <c r="K63" s="860"/>
      <c r="L63" s="189"/>
      <c r="M63" s="190"/>
      <c r="N63" s="32"/>
      <c r="O63"/>
      <c r="P63"/>
      <c r="Q63"/>
      <c r="R63"/>
      <c r="S63"/>
      <c r="T63" s="359"/>
      <c r="U63" s="361"/>
      <c r="V63" s="362"/>
      <c r="W63" s="361"/>
      <c r="X63" s="361"/>
      <c r="Y63" s="361"/>
      <c r="Z63" s="361"/>
      <c r="AA63" s="361"/>
    </row>
    <row r="64" spans="1:30" s="715" customFormat="1" ht="25.5" customHeight="1">
      <c r="A64" s="295" t="s">
        <v>372</v>
      </c>
      <c r="B64" s="716" t="s">
        <v>376</v>
      </c>
      <c r="C64" s="96" t="s">
        <v>378</v>
      </c>
      <c r="D64" s="128">
        <v>226</v>
      </c>
      <c r="E64" s="941">
        <v>1183730.0499499994</v>
      </c>
      <c r="F64" s="942">
        <v>1203049.7062223328</v>
      </c>
      <c r="G64" s="936">
        <f>F64/E64</f>
        <v>1.0163209984177974</v>
      </c>
      <c r="H64" s="958">
        <v>286.16831999999988</v>
      </c>
      <c r="I64" s="959">
        <v>383.51955091491067</v>
      </c>
      <c r="J64" s="936">
        <f>I64/H64</f>
        <v>1.3401887075232886</v>
      </c>
      <c r="K64" s="860"/>
      <c r="L64" s="80"/>
      <c r="M64" s="71"/>
      <c r="N64" s="54"/>
      <c r="O64" s="7"/>
      <c r="P64" s="7"/>
      <c r="Q64" s="7"/>
      <c r="R64" s="7"/>
      <c r="S64" s="7"/>
      <c r="T64" s="359"/>
      <c r="U64" s="361"/>
      <c r="V64" s="362"/>
      <c r="W64" s="361"/>
      <c r="X64" s="361"/>
      <c r="Y64" s="361"/>
      <c r="Z64" s="361"/>
      <c r="AA64" s="361"/>
      <c r="AB64" s="860"/>
      <c r="AC64" s="860"/>
      <c r="AD64" s="860"/>
    </row>
    <row r="65" spans="1:30" s="102" customFormat="1" ht="26.4">
      <c r="A65" s="69" t="s">
        <v>372</v>
      </c>
      <c r="B65" s="727" t="s">
        <v>376</v>
      </c>
      <c r="C65" s="57" t="s">
        <v>379</v>
      </c>
      <c r="D65" s="1143">
        <v>18</v>
      </c>
      <c r="E65" s="1147">
        <v>17322.06985</v>
      </c>
      <c r="F65" s="1147">
        <v>20011.321241465179</v>
      </c>
      <c r="G65" s="1145">
        <f t="shared" ref="G65:G74" si="4">F65/E65</f>
        <v>1.1552500027278887</v>
      </c>
      <c r="H65" s="1148">
        <v>5.3856999999999999</v>
      </c>
      <c r="I65" s="1148">
        <v>7.5805654047760402</v>
      </c>
      <c r="J65" s="1145">
        <f t="shared" ref="J65:J74" si="5">I65/H65</f>
        <v>1.4075357715387118</v>
      </c>
      <c r="K65" s="860"/>
      <c r="L65" s="196"/>
      <c r="M65" s="197"/>
      <c r="N65" s="221"/>
      <c r="T65" s="361"/>
      <c r="U65" s="361"/>
      <c r="V65" s="362"/>
      <c r="W65" s="361"/>
      <c r="X65" s="361"/>
      <c r="Y65" s="361"/>
      <c r="Z65" s="361"/>
      <c r="AA65" s="361"/>
      <c r="AB65" s="361"/>
      <c r="AC65" s="361"/>
      <c r="AD65" s="361"/>
    </row>
    <row r="66" spans="1:30" s="102" customFormat="1" ht="26.4">
      <c r="A66" s="69" t="s">
        <v>372</v>
      </c>
      <c r="B66" s="727" t="s">
        <v>376</v>
      </c>
      <c r="C66" s="57" t="s">
        <v>380</v>
      </c>
      <c r="D66" s="1143">
        <v>90</v>
      </c>
      <c r="E66" s="1147">
        <v>1001849.7640000002</v>
      </c>
      <c r="F66" s="1147">
        <v>1036909.1231961523</v>
      </c>
      <c r="G66" s="1145">
        <f t="shared" si="4"/>
        <v>1.0349946273942048</v>
      </c>
      <c r="H66" s="1148">
        <v>116.53518</v>
      </c>
      <c r="I66" s="1148">
        <v>155.74044984415275</v>
      </c>
      <c r="J66" s="1145">
        <f t="shared" si="5"/>
        <v>1.3364243299246867</v>
      </c>
      <c r="K66" s="860"/>
      <c r="L66" s="196"/>
      <c r="M66" s="197"/>
      <c r="N66" s="221"/>
      <c r="T66" s="361"/>
      <c r="U66" s="361"/>
      <c r="V66" s="362"/>
      <c r="W66" s="361"/>
      <c r="X66" s="361"/>
      <c r="Y66" s="361"/>
      <c r="Z66" s="361"/>
      <c r="AA66" s="361"/>
      <c r="AB66" s="361"/>
      <c r="AC66" s="361"/>
      <c r="AD66" s="361"/>
    </row>
    <row r="67" spans="1:30" s="102" customFormat="1">
      <c r="A67" s="69" t="s">
        <v>372</v>
      </c>
      <c r="B67" s="727" t="s">
        <v>376</v>
      </c>
      <c r="C67" s="57" t="s">
        <v>381</v>
      </c>
      <c r="D67" s="1143">
        <v>42</v>
      </c>
      <c r="E67" s="1147">
        <v>89710.756800000032</v>
      </c>
      <c r="F67" s="1147">
        <v>67610.900730273395</v>
      </c>
      <c r="G67" s="1145">
        <f t="shared" si="4"/>
        <v>0.75365433468590881</v>
      </c>
      <c r="H67" s="1148">
        <v>8.3958000000000066</v>
      </c>
      <c r="I67" s="1148">
        <v>4.1753581862087383</v>
      </c>
      <c r="J67" s="1145">
        <f t="shared" si="5"/>
        <v>0.49731510829328179</v>
      </c>
      <c r="K67" s="860"/>
      <c r="L67" s="189"/>
      <c r="M67" s="190"/>
      <c r="N67" s="71"/>
      <c r="O67" s="860"/>
      <c r="P67" s="860"/>
      <c r="Q67" s="860"/>
      <c r="R67" s="860"/>
      <c r="S67" s="860"/>
      <c r="T67" s="361"/>
      <c r="U67" s="361"/>
      <c r="V67" s="362"/>
      <c r="W67" s="361"/>
      <c r="X67" s="361"/>
      <c r="Y67" s="361"/>
      <c r="Z67" s="361"/>
      <c r="AA67" s="361"/>
      <c r="AB67" s="361"/>
      <c r="AC67" s="361"/>
      <c r="AD67" s="361"/>
    </row>
    <row r="68" spans="1:30" s="102" customFormat="1" ht="26.4">
      <c r="A68" s="295" t="s">
        <v>372</v>
      </c>
      <c r="B68" s="716" t="s">
        <v>376</v>
      </c>
      <c r="C68" s="57" t="s">
        <v>382</v>
      </c>
      <c r="D68" s="128">
        <v>13</v>
      </c>
      <c r="E68" s="941">
        <v>64473.130799999984</v>
      </c>
      <c r="F68" s="942">
        <v>61607.582931808705</v>
      </c>
      <c r="G68" s="936">
        <f t="shared" si="4"/>
        <v>0.95555438625928679</v>
      </c>
      <c r="H68" s="958">
        <v>9.5185999999999993</v>
      </c>
      <c r="I68" s="959">
        <v>7.477050489796726</v>
      </c>
      <c r="J68" s="936">
        <f t="shared" si="5"/>
        <v>0.78551998085818575</v>
      </c>
      <c r="K68" s="860"/>
      <c r="L68" s="193"/>
      <c r="M68" s="194"/>
      <c r="N68" s="221"/>
      <c r="T68" s="361"/>
      <c r="U68" s="361"/>
      <c r="V68" s="362"/>
      <c r="W68" s="363"/>
      <c r="X68" s="361"/>
      <c r="Y68" s="361"/>
      <c r="Z68" s="361"/>
      <c r="AA68" s="361"/>
      <c r="AB68" s="361"/>
      <c r="AC68" s="361"/>
      <c r="AD68" s="361"/>
    </row>
    <row r="69" spans="1:30" s="102" customFormat="1" ht="26.4">
      <c r="A69" s="295" t="s">
        <v>372</v>
      </c>
      <c r="B69" s="716" t="s">
        <v>376</v>
      </c>
      <c r="C69" s="57" t="s">
        <v>383</v>
      </c>
      <c r="D69" s="128">
        <v>8</v>
      </c>
      <c r="E69" s="941">
        <v>51552.217300000004</v>
      </c>
      <c r="F69" s="942">
        <v>53751.648897466221</v>
      </c>
      <c r="G69" s="936">
        <f t="shared" si="4"/>
        <v>1.0426641512753365</v>
      </c>
      <c r="H69" s="958">
        <v>8.1336000000000013</v>
      </c>
      <c r="I69" s="959">
        <v>8.5205381647660641</v>
      </c>
      <c r="J69" s="936">
        <f t="shared" si="5"/>
        <v>1.0475728047563271</v>
      </c>
      <c r="K69" s="860"/>
      <c r="L69" s="189"/>
      <c r="M69" s="190"/>
      <c r="N69" s="221"/>
      <c r="T69" s="361"/>
      <c r="U69" s="361"/>
      <c r="V69" s="362"/>
      <c r="W69" s="361"/>
      <c r="X69" s="361"/>
      <c r="Y69" s="361"/>
      <c r="Z69" s="361"/>
      <c r="AA69" s="361"/>
      <c r="AB69" s="361"/>
      <c r="AC69" s="361"/>
      <c r="AD69" s="361"/>
    </row>
    <row r="70" spans="1:30" s="720" customFormat="1" ht="26.4">
      <c r="A70" s="69" t="s">
        <v>372</v>
      </c>
      <c r="B70" s="727" t="s">
        <v>376</v>
      </c>
      <c r="C70" s="57" t="s">
        <v>384</v>
      </c>
      <c r="D70" s="1143">
        <v>1</v>
      </c>
      <c r="E70" s="1147">
        <v>7788.0418</v>
      </c>
      <c r="F70" s="1147">
        <v>15423.387614418782</v>
      </c>
      <c r="G70" s="1145">
        <f t="shared" si="4"/>
        <v>1.9803935328671172</v>
      </c>
      <c r="H70" s="1148">
        <v>0.78539999999999999</v>
      </c>
      <c r="I70" s="1148">
        <v>0.85381647660662874</v>
      </c>
      <c r="J70" s="1145">
        <f t="shared" si="5"/>
        <v>1.087110359825094</v>
      </c>
      <c r="K70" s="602"/>
      <c r="L70" s="719"/>
      <c r="M70" s="602"/>
      <c r="N70" s="602"/>
      <c r="T70" s="721"/>
      <c r="U70" s="721"/>
      <c r="V70" s="722"/>
      <c r="W70" s="721"/>
      <c r="X70" s="721"/>
      <c r="Y70" s="721"/>
      <c r="Z70" s="721"/>
      <c r="AA70" s="721"/>
      <c r="AB70" s="721"/>
      <c r="AC70" s="721"/>
      <c r="AD70" s="721"/>
    </row>
    <row r="71" spans="1:30" ht="26.4">
      <c r="A71" s="69" t="s">
        <v>372</v>
      </c>
      <c r="B71" s="727" t="s">
        <v>376</v>
      </c>
      <c r="C71" s="57" t="s">
        <v>385</v>
      </c>
      <c r="D71" s="1143">
        <v>12</v>
      </c>
      <c r="E71" s="1147">
        <v>74541.669600000008</v>
      </c>
      <c r="F71" s="1147">
        <v>48100.900577945671</v>
      </c>
      <c r="G71" s="1145">
        <f t="shared" si="4"/>
        <v>0.64528874703318517</v>
      </c>
      <c r="H71" s="1148">
        <v>12.126000000000003</v>
      </c>
      <c r="I71" s="1148">
        <v>7.5321326524529537</v>
      </c>
      <c r="J71" s="1145">
        <f t="shared" si="5"/>
        <v>0.62115558737035725</v>
      </c>
    </row>
    <row r="72" spans="1:30" s="7" customFormat="1">
      <c r="A72" s="69" t="s">
        <v>372</v>
      </c>
      <c r="B72" s="727" t="s">
        <v>386</v>
      </c>
      <c r="C72" s="57"/>
      <c r="D72" s="1143">
        <v>2106</v>
      </c>
      <c r="E72" s="1147">
        <v>1495260</v>
      </c>
      <c r="F72" s="1147">
        <v>1506612</v>
      </c>
      <c r="G72" s="1145">
        <f t="shared" si="4"/>
        <v>1.0075919906905821</v>
      </c>
      <c r="H72" s="1148">
        <v>351.49139999999653</v>
      </c>
      <c r="I72" s="1148">
        <v>478.11739837400387</v>
      </c>
      <c r="J72" s="1145">
        <f t="shared" si="5"/>
        <v>1.3602534752600166</v>
      </c>
      <c r="K72" s="860"/>
      <c r="L72" s="76"/>
      <c r="M72" s="52"/>
      <c r="N72" s="54"/>
      <c r="T72" s="359"/>
      <c r="U72" s="359"/>
      <c r="V72" s="353"/>
      <c r="W72" s="359"/>
      <c r="X72" s="359"/>
      <c r="Y72" s="359"/>
      <c r="Z72" s="359"/>
      <c r="AA72" s="359"/>
    </row>
    <row r="73" spans="1:30" s="7" customFormat="1" ht="26.4">
      <c r="A73" s="69" t="s">
        <v>372</v>
      </c>
      <c r="B73" s="727" t="s">
        <v>618</v>
      </c>
      <c r="C73" s="57" t="s">
        <v>619</v>
      </c>
      <c r="D73" s="1143">
        <v>103</v>
      </c>
      <c r="E73" s="1147">
        <v>17911.699999999979</v>
      </c>
      <c r="F73" s="1147">
        <v>17562.118926293089</v>
      </c>
      <c r="G73" s="1145">
        <f t="shared" si="4"/>
        <v>0.98048308794213335</v>
      </c>
      <c r="H73" s="1148">
        <v>1.1535999999999995</v>
      </c>
      <c r="I73" s="1148">
        <v>5.903305715921273</v>
      </c>
      <c r="J73" s="1145">
        <f t="shared" si="5"/>
        <v>5.1172899756599124</v>
      </c>
      <c r="K73" s="881"/>
      <c r="L73" s="76"/>
      <c r="M73" s="52"/>
      <c r="N73" s="54"/>
      <c r="T73" s="359"/>
      <c r="U73" s="359"/>
      <c r="V73" s="353"/>
      <c r="W73" s="359"/>
      <c r="X73" s="359"/>
      <c r="Y73" s="359"/>
      <c r="Z73" s="359"/>
      <c r="AA73" s="359"/>
    </row>
    <row r="74" spans="1:30" s="7" customFormat="1" ht="26.4">
      <c r="A74" s="69" t="s">
        <v>372</v>
      </c>
      <c r="B74" s="727" t="s">
        <v>620</v>
      </c>
      <c r="C74" s="57" t="s">
        <v>619</v>
      </c>
      <c r="D74" s="1143">
        <v>116</v>
      </c>
      <c r="E74" s="1147">
        <v>6229.1862000000074</v>
      </c>
      <c r="F74" s="1147">
        <v>16609.810555905726</v>
      </c>
      <c r="G74" s="1145">
        <f t="shared" si="4"/>
        <v>2.6664495204695768</v>
      </c>
      <c r="H74" s="1148">
        <v>2.063100000000003</v>
      </c>
      <c r="I74" s="1148">
        <v>5.5199612401568139</v>
      </c>
      <c r="J74" s="1145">
        <f t="shared" si="5"/>
        <v>2.6755664970950539</v>
      </c>
      <c r="K74" s="881"/>
      <c r="L74" s="76"/>
      <c r="M74" s="52"/>
      <c r="N74" s="54"/>
      <c r="T74" s="359"/>
      <c r="U74" s="359"/>
      <c r="V74" s="353"/>
      <c r="W74" s="359"/>
      <c r="X74" s="359"/>
      <c r="Y74" s="359"/>
      <c r="Z74" s="359"/>
      <c r="AA74" s="359"/>
    </row>
    <row r="75" spans="1:30" s="4" customFormat="1">
      <c r="A75" s="33" t="s">
        <v>423</v>
      </c>
      <c r="B75" s="33"/>
      <c r="C75" s="33"/>
      <c r="D75" s="33"/>
      <c r="E75" s="33"/>
      <c r="F75" s="33"/>
      <c r="G75" s="33"/>
      <c r="H75" s="33"/>
      <c r="I75" s="33"/>
      <c r="J75" s="33"/>
      <c r="K75"/>
      <c r="L75" s="79"/>
      <c r="M75" s="31"/>
      <c r="N75" s="55"/>
      <c r="O75" s="7"/>
      <c r="P75" s="7"/>
      <c r="Q75" s="7"/>
      <c r="R75" s="7"/>
      <c r="S75" s="7"/>
      <c r="T75" s="359"/>
      <c r="U75" s="345"/>
      <c r="V75" s="364"/>
      <c r="W75" s="345"/>
      <c r="X75" s="345"/>
      <c r="Y75" s="345"/>
      <c r="Z75" s="345"/>
      <c r="AA75" s="345"/>
    </row>
    <row r="76" spans="1:30" s="7" customFormat="1" ht="45" customHeight="1">
      <c r="A76"/>
      <c r="B76" s="635"/>
      <c r="C76" s="32"/>
      <c r="D76" s="32"/>
      <c r="E76" s="32"/>
      <c r="F76" s="32"/>
      <c r="G76" s="32"/>
      <c r="H76" s="32"/>
      <c r="I76" s="32"/>
      <c r="J76" s="32"/>
      <c r="K76"/>
      <c r="L76" s="77"/>
      <c r="M76" s="55"/>
      <c r="N76" s="55"/>
      <c r="T76" s="359"/>
      <c r="U76" s="359"/>
      <c r="V76" s="353"/>
      <c r="W76" s="359"/>
      <c r="X76" s="359"/>
      <c r="Y76" s="359"/>
      <c r="Z76" s="359"/>
      <c r="AA76" s="359"/>
    </row>
    <row r="77" spans="1:30" s="7" customFormat="1" ht="38.25" customHeight="1">
      <c r="A77" s="1158" t="s">
        <v>387</v>
      </c>
      <c r="B77" s="1158"/>
      <c r="C77" s="1158"/>
      <c r="D77" s="1158"/>
      <c r="E77" s="1158"/>
      <c r="F77" s="1158"/>
      <c r="G77" s="1158"/>
      <c r="H77" s="1158"/>
      <c r="I77" s="1158"/>
      <c r="J77" s="140"/>
      <c r="K77"/>
      <c r="L77" s="77"/>
      <c r="M77" s="55"/>
      <c r="N77" s="55"/>
      <c r="T77" s="359"/>
      <c r="U77" s="359"/>
      <c r="V77" s="353"/>
      <c r="W77" s="359"/>
      <c r="X77" s="359"/>
      <c r="Y77" s="359"/>
      <c r="Z77" s="359"/>
      <c r="AA77" s="359"/>
    </row>
    <row r="78" spans="1:30" s="7" customFormat="1">
      <c r="A78" s="1252" t="s">
        <v>302</v>
      </c>
      <c r="B78" s="1252" t="s">
        <v>294</v>
      </c>
      <c r="C78" s="871"/>
      <c r="D78" s="1250" t="s">
        <v>303</v>
      </c>
      <c r="E78" s="1252" t="s">
        <v>388</v>
      </c>
      <c r="F78" s="1252"/>
      <c r="G78" s="1250" t="s">
        <v>306</v>
      </c>
      <c r="H78" s="1253" t="s">
        <v>388</v>
      </c>
      <c r="I78" s="1253"/>
      <c r="J78" s="82"/>
      <c r="K78"/>
      <c r="L78" s="77"/>
      <c r="M78" s="55"/>
      <c r="N78" s="55"/>
      <c r="T78" s="359"/>
      <c r="U78" s="359"/>
      <c r="V78" s="353"/>
      <c r="W78" s="359"/>
      <c r="X78" s="359"/>
      <c r="Y78" s="359"/>
      <c r="Z78" s="359"/>
      <c r="AA78" s="359"/>
    </row>
    <row r="79" spans="1:30" s="7" customFormat="1" ht="13.8" thickBot="1">
      <c r="A79" s="1212"/>
      <c r="B79" s="1212"/>
      <c r="C79" s="859"/>
      <c r="D79" s="1251"/>
      <c r="E79" s="1212"/>
      <c r="F79" s="1212"/>
      <c r="G79" s="1251"/>
      <c r="H79" s="1254"/>
      <c r="I79" s="1254"/>
      <c r="J79" s="82"/>
      <c r="K79"/>
      <c r="L79" s="77"/>
      <c r="M79" s="55"/>
      <c r="N79" s="55"/>
      <c r="T79" s="359"/>
      <c r="U79" s="359"/>
      <c r="V79" s="353"/>
      <c r="W79" s="359"/>
      <c r="X79" s="359"/>
      <c r="Y79" s="359"/>
      <c r="Z79" s="359"/>
      <c r="AA79" s="359"/>
    </row>
    <row r="80" spans="1:30" s="7" customFormat="1" ht="102.6" customHeight="1">
      <c r="A80" s="295" t="str">
        <f>A48</f>
        <v>T1: Energy Savings Kit</v>
      </c>
      <c r="B80" s="295" t="str">
        <f>B48</f>
        <v>LED</v>
      </c>
      <c r="C80" s="295"/>
      <c r="D80" s="141">
        <f>G48</f>
        <v>1.2052384820817916</v>
      </c>
      <c r="E80" s="1255" t="s">
        <v>622</v>
      </c>
      <c r="F80" s="1255"/>
      <c r="G80" s="753">
        <f>J48</f>
        <v>1.5104727771428577</v>
      </c>
      <c r="H80" s="1255" t="s">
        <v>623</v>
      </c>
      <c r="I80" s="1255"/>
      <c r="J80" s="138"/>
      <c r="K80"/>
      <c r="L80" s="77"/>
      <c r="M80" s="55"/>
      <c r="N80" s="55"/>
      <c r="T80" s="359"/>
      <c r="U80" s="359"/>
      <c r="V80" s="353"/>
      <c r="W80" s="359"/>
      <c r="X80" s="359"/>
      <c r="Y80" s="359"/>
      <c r="Z80" s="359"/>
      <c r="AA80" s="359"/>
    </row>
    <row r="81" spans="1:47" s="7" customFormat="1" ht="38.25" customHeight="1">
      <c r="A81" s="295" t="str">
        <f t="shared" ref="A81:B100" si="6">A52</f>
        <v>T1: Energy Savings Kit</v>
      </c>
      <c r="B81" s="96" t="str">
        <f t="shared" si="6"/>
        <v>Hot Water Pipe Wrap</v>
      </c>
      <c r="C81" s="96"/>
      <c r="D81" s="141">
        <f t="shared" ref="D81:D100" si="7">G52</f>
        <v>1.7097076826988009</v>
      </c>
      <c r="E81" s="1247" t="s">
        <v>624</v>
      </c>
      <c r="F81" s="1247"/>
      <c r="G81" s="753">
        <f t="shared" ref="G81:G101" si="8">J52</f>
        <v>1.7140793998109274</v>
      </c>
      <c r="H81" s="1247" t="s">
        <v>624</v>
      </c>
      <c r="I81" s="1247"/>
      <c r="J81" s="138"/>
      <c r="K81"/>
      <c r="L81" s="77"/>
      <c r="M81" s="55"/>
      <c r="N81" s="55"/>
      <c r="T81" s="359"/>
      <c r="U81" s="359"/>
      <c r="V81" s="353"/>
      <c r="W81" s="359"/>
      <c r="X81" s="359"/>
      <c r="Y81" s="359"/>
      <c r="Z81" s="359"/>
      <c r="AA81" s="359"/>
    </row>
    <row r="82" spans="1:47" s="7" customFormat="1" ht="38.25" customHeight="1">
      <c r="A82" s="295" t="str">
        <f t="shared" si="6"/>
        <v>T1: Energy Savings Kit</v>
      </c>
      <c r="B82" s="96" t="str">
        <f t="shared" si="6"/>
        <v>Advanced Power Strip</v>
      </c>
      <c r="C82" s="96"/>
      <c r="D82" s="141">
        <f t="shared" si="7"/>
        <v>1</v>
      </c>
      <c r="E82" s="1247" t="s">
        <v>625</v>
      </c>
      <c r="F82" s="1247"/>
      <c r="G82" s="753">
        <f t="shared" si="8"/>
        <v>0.99641580528292983</v>
      </c>
      <c r="H82" s="1247" t="s">
        <v>625</v>
      </c>
      <c r="I82" s="1247"/>
      <c r="J82" s="138"/>
      <c r="K82"/>
      <c r="L82" s="77"/>
      <c r="M82" s="55"/>
      <c r="N82" s="55"/>
      <c r="T82" s="359"/>
      <c r="U82" s="359"/>
      <c r="V82" s="353"/>
      <c r="W82" s="359"/>
      <c r="X82" s="359"/>
      <c r="Y82" s="359"/>
      <c r="Z82" s="359"/>
      <c r="AA82" s="359"/>
      <c r="AB82" s="221"/>
      <c r="AC82" s="102"/>
      <c r="AD82" s="102"/>
      <c r="AE82" s="102"/>
      <c r="AF82" s="102"/>
      <c r="AG82" s="102"/>
      <c r="AH82" s="102"/>
    </row>
    <row r="83" spans="1:47" s="7" customFormat="1" ht="101.25" customHeight="1">
      <c r="A83" s="295" t="str">
        <f t="shared" si="6"/>
        <v>T1: Energy Savings Kit</v>
      </c>
      <c r="B83" s="96" t="str">
        <f t="shared" si="6"/>
        <v>Aerator</v>
      </c>
      <c r="C83" s="96" t="str">
        <f>C54</f>
        <v>Kitchen Faucet</v>
      </c>
      <c r="D83" s="141">
        <f t="shared" si="7"/>
        <v>0.18571432293889797</v>
      </c>
      <c r="E83" s="1247" t="s">
        <v>626</v>
      </c>
      <c r="F83" s="1247"/>
      <c r="G83" s="753">
        <f t="shared" si="8"/>
        <v>0.17112373789915949</v>
      </c>
      <c r="H83" s="1247" t="s">
        <v>626</v>
      </c>
      <c r="I83" s="1247"/>
      <c r="J83" s="138"/>
      <c r="K83"/>
      <c r="L83" s="77"/>
      <c r="M83" s="55"/>
      <c r="N83" s="55"/>
      <c r="T83" s="359"/>
      <c r="U83" s="359"/>
      <c r="V83" s="353"/>
      <c r="W83" s="359"/>
      <c r="X83" s="359"/>
      <c r="Y83" s="359"/>
      <c r="Z83" s="359"/>
      <c r="AA83" s="359"/>
      <c r="AB83" s="221"/>
      <c r="AC83" s="102"/>
      <c r="AD83" s="102"/>
      <c r="AE83" s="102"/>
      <c r="AF83" s="102"/>
      <c r="AG83" s="102"/>
      <c r="AH83" s="102"/>
    </row>
    <row r="84" spans="1:47" s="7" customFormat="1" ht="38.25" customHeight="1">
      <c r="A84" s="295" t="str">
        <f t="shared" si="6"/>
        <v>T1: Energy Savings Kit</v>
      </c>
      <c r="B84" s="96" t="str">
        <f t="shared" si="6"/>
        <v>Aerator</v>
      </c>
      <c r="C84" s="96" t="str">
        <f>C55</f>
        <v>Bathroom Faucet</v>
      </c>
      <c r="D84" s="141">
        <f t="shared" si="7"/>
        <v>0.44166715632113207</v>
      </c>
      <c r="E84" s="1247" t="s">
        <v>627</v>
      </c>
      <c r="F84" s="1247"/>
      <c r="G84" s="753">
        <f t="shared" si="8"/>
        <v>0.44140556205724307</v>
      </c>
      <c r="H84" s="1247" t="s">
        <v>627</v>
      </c>
      <c r="I84" s="1247"/>
      <c r="J84" s="138"/>
      <c r="K84"/>
      <c r="L84" s="77"/>
      <c r="M84" s="55"/>
      <c r="N84" s="55"/>
      <c r="T84" s="359"/>
      <c r="U84" s="359"/>
      <c r="V84" s="353"/>
      <c r="W84" s="359"/>
      <c r="X84" s="359"/>
      <c r="Y84" s="359"/>
      <c r="Z84" s="359"/>
      <c r="AA84" s="359"/>
      <c r="AB84" s="221"/>
      <c r="AC84" s="102"/>
      <c r="AD84" s="102"/>
      <c r="AE84" s="102"/>
      <c r="AF84" s="102"/>
      <c r="AG84" s="102"/>
      <c r="AH84" s="102"/>
    </row>
    <row r="85" spans="1:47" s="7" customFormat="1" ht="72" customHeight="1">
      <c r="A85" s="295" t="str">
        <f t="shared" si="6"/>
        <v>T1: Energy Savings Kit</v>
      </c>
      <c r="B85" s="96" t="str">
        <f t="shared" si="6"/>
        <v>Aerator</v>
      </c>
      <c r="C85" s="96" t="str">
        <f>C56</f>
        <v>Shower</v>
      </c>
      <c r="D85" s="141">
        <f t="shared" si="7"/>
        <v>0.63247872842200437</v>
      </c>
      <c r="E85" s="1247" t="s">
        <v>628</v>
      </c>
      <c r="F85" s="1247"/>
      <c r="G85" s="753">
        <f t="shared" si="8"/>
        <v>0.74879742404964866</v>
      </c>
      <c r="H85" s="1247" t="s">
        <v>628</v>
      </c>
      <c r="I85" s="1247"/>
      <c r="J85" s="138"/>
      <c r="K85"/>
      <c r="L85" s="77"/>
      <c r="M85" s="55"/>
      <c r="N85" s="55"/>
      <c r="T85" s="359"/>
      <c r="U85" s="359"/>
      <c r="V85" s="353"/>
      <c r="W85" s="359"/>
      <c r="X85" s="359"/>
      <c r="Y85" s="359"/>
      <c r="Z85" s="359"/>
      <c r="AA85" s="359"/>
      <c r="AB85" s="71"/>
      <c r="AC85" s="860"/>
      <c r="AD85" s="860"/>
      <c r="AE85" s="860"/>
      <c r="AF85" s="860"/>
      <c r="AG85" s="860"/>
      <c r="AH85" s="361"/>
    </row>
    <row r="86" spans="1:47" s="7" customFormat="1" ht="72" customHeight="1">
      <c r="A86" s="311" t="str">
        <f t="shared" si="6"/>
        <v>T1: Energy Savings Kit</v>
      </c>
      <c r="B86" s="498" t="str">
        <f t="shared" si="6"/>
        <v>Furnace Filter Alarm</v>
      </c>
      <c r="C86" s="498"/>
      <c r="D86" s="142">
        <f t="shared" si="7"/>
        <v>1</v>
      </c>
      <c r="E86" s="1258" t="s">
        <v>625</v>
      </c>
      <c r="F86" s="1258"/>
      <c r="G86" s="754">
        <f t="shared" si="8"/>
        <v>1.0000369565217391</v>
      </c>
      <c r="H86" s="1258" t="s">
        <v>625</v>
      </c>
      <c r="I86" s="1258"/>
      <c r="J86" s="138"/>
      <c r="K86"/>
      <c r="L86" s="77"/>
      <c r="M86" s="55"/>
      <c r="N86" s="55"/>
      <c r="T86" s="359"/>
      <c r="U86" s="359"/>
      <c r="V86" s="353"/>
      <c r="W86" s="359"/>
      <c r="X86" s="359"/>
      <c r="Y86" s="359"/>
      <c r="Z86" s="359"/>
      <c r="AA86" s="359"/>
      <c r="AB86" s="71"/>
      <c r="AC86" s="860"/>
      <c r="AD86" s="860"/>
      <c r="AE86" s="860"/>
      <c r="AF86" s="860"/>
      <c r="AG86" s="860"/>
      <c r="AH86" s="361"/>
    </row>
    <row r="87" spans="1:47" s="7" customFormat="1" ht="72" customHeight="1">
      <c r="A87" s="295" t="str">
        <f t="shared" si="6"/>
        <v>T2: Building Shell</v>
      </c>
      <c r="B87" s="96" t="str">
        <f t="shared" si="6"/>
        <v>Air Sealing</v>
      </c>
      <c r="C87" s="96"/>
      <c r="D87" s="141">
        <f t="shared" si="7"/>
        <v>0.33879535483081724</v>
      </c>
      <c r="E87" s="1247" t="s">
        <v>629</v>
      </c>
      <c r="F87" s="1247"/>
      <c r="G87" s="753">
        <f t="shared" si="8"/>
        <v>1.047833297858914</v>
      </c>
      <c r="H87" s="1247" t="s">
        <v>630</v>
      </c>
      <c r="I87" s="1247"/>
      <c r="J87" s="138"/>
      <c r="K87"/>
      <c r="L87" s="77"/>
      <c r="M87" s="55"/>
      <c r="N87" s="55"/>
      <c r="T87" s="359"/>
      <c r="U87" s="359"/>
      <c r="V87" s="353"/>
      <c r="W87" s="359"/>
      <c r="X87" s="359"/>
      <c r="Y87" s="359"/>
      <c r="Z87" s="359"/>
      <c r="AA87" s="359"/>
      <c r="AB87" s="179"/>
      <c r="AC87" s="860"/>
      <c r="AD87" s="860"/>
      <c r="AE87" s="860"/>
      <c r="AF87" s="860"/>
      <c r="AG87" s="860"/>
      <c r="AH87" s="361"/>
      <c r="AU87" s="133"/>
    </row>
    <row r="88" spans="1:47" s="7" customFormat="1" ht="75.599999999999994" customHeight="1">
      <c r="A88" s="295" t="str">
        <f t="shared" si="6"/>
        <v>T2: Building Shell</v>
      </c>
      <c r="B88" s="96" t="str">
        <f t="shared" si="6"/>
        <v>Insulation</v>
      </c>
      <c r="C88" s="96" t="str">
        <f t="shared" ref="C88:C100" si="9">C59</f>
        <v>Ceiling</v>
      </c>
      <c r="D88" s="141">
        <f t="shared" si="7"/>
        <v>0.58731099303824719</v>
      </c>
      <c r="E88" s="1247" t="s">
        <v>632</v>
      </c>
      <c r="F88" s="1247"/>
      <c r="G88" s="753">
        <f t="shared" si="8"/>
        <v>2.4881461308167347</v>
      </c>
      <c r="H88" s="1247" t="s">
        <v>631</v>
      </c>
      <c r="I88" s="1247"/>
      <c r="J88" s="138"/>
      <c r="K88"/>
      <c r="L88" s="77"/>
      <c r="M88" s="55"/>
      <c r="N88" s="55"/>
      <c r="T88" s="359"/>
      <c r="U88" s="359"/>
      <c r="V88" s="353"/>
      <c r="W88" s="359"/>
      <c r="X88" s="359"/>
      <c r="Y88" s="359"/>
      <c r="Z88" s="359"/>
      <c r="AA88" s="359"/>
      <c r="AB88" s="179"/>
      <c r="AC88" s="860"/>
      <c r="AD88" s="860"/>
      <c r="AE88" s="860"/>
      <c r="AF88" s="860"/>
      <c r="AG88" s="860"/>
      <c r="AH88" s="361"/>
      <c r="AU88" s="139"/>
    </row>
    <row r="89" spans="1:47" s="7" customFormat="1" ht="72" customHeight="1">
      <c r="A89" s="311" t="str">
        <f t="shared" si="6"/>
        <v>T2: Building Shell</v>
      </c>
      <c r="B89" s="498" t="str">
        <f t="shared" si="6"/>
        <v>Insulation</v>
      </c>
      <c r="C89" s="498" t="str">
        <f t="shared" si="9"/>
        <v>Wall</v>
      </c>
      <c r="D89" s="142" t="e">
        <f t="shared" si="7"/>
        <v>#DIV/0!</v>
      </c>
      <c r="E89" s="1258" t="s">
        <v>633</v>
      </c>
      <c r="F89" s="1258"/>
      <c r="G89" s="754" t="e">
        <f t="shared" si="8"/>
        <v>#DIV/0!</v>
      </c>
      <c r="H89" s="1258" t="s">
        <v>633</v>
      </c>
      <c r="I89" s="1258"/>
      <c r="J89" s="138"/>
      <c r="K89"/>
      <c r="L89" s="77"/>
      <c r="M89" s="55"/>
      <c r="N89" s="134"/>
      <c r="O89" s="129"/>
      <c r="P89" s="129"/>
      <c r="Q89" s="129"/>
      <c r="R89" s="129"/>
      <c r="S89" s="129"/>
      <c r="T89" s="359"/>
      <c r="U89" s="359"/>
      <c r="V89" s="353"/>
      <c r="W89" s="359"/>
      <c r="X89" s="359"/>
      <c r="Y89" s="359"/>
      <c r="Z89" s="359"/>
      <c r="AA89" s="359"/>
      <c r="AB89" s="179"/>
      <c r="AC89" s="860"/>
      <c r="AD89" s="860"/>
      <c r="AE89" s="860"/>
      <c r="AF89" s="860"/>
      <c r="AG89" s="860"/>
      <c r="AH89" s="361"/>
      <c r="AU89" s="133"/>
    </row>
    <row r="90" spans="1:47" s="129" customFormat="1" ht="115.5" customHeight="1">
      <c r="A90" s="295" t="str">
        <f t="shared" si="6"/>
        <v>T3: HVAC</v>
      </c>
      <c r="B90" s="96" t="str">
        <f t="shared" si="6"/>
        <v>Air Conditioner</v>
      </c>
      <c r="C90" s="96" t="str">
        <f t="shared" si="9"/>
        <v>Time-of-Sale</v>
      </c>
      <c r="D90" s="141">
        <f t="shared" si="7"/>
        <v>1.1052788543406797</v>
      </c>
      <c r="E90" s="1247" t="s">
        <v>751</v>
      </c>
      <c r="F90" s="1247"/>
      <c r="G90" s="753">
        <f t="shared" si="8"/>
        <v>1.6232565022257153</v>
      </c>
      <c r="H90" s="1247" t="s">
        <v>752</v>
      </c>
      <c r="I90" s="1247"/>
      <c r="J90" s="138"/>
      <c r="K90"/>
      <c r="L90" s="135"/>
      <c r="M90" s="134"/>
      <c r="N90" s="32"/>
      <c r="O90"/>
      <c r="P90"/>
      <c r="Q90"/>
      <c r="R90"/>
      <c r="S90"/>
      <c r="T90" s="359"/>
      <c r="U90" s="359"/>
      <c r="V90" s="353"/>
      <c r="W90" s="359"/>
      <c r="X90" s="359"/>
      <c r="Y90" s="359"/>
      <c r="Z90" s="359"/>
      <c r="AA90" s="359"/>
      <c r="AB90" s="221"/>
      <c r="AC90" s="102"/>
      <c r="AD90" s="102"/>
      <c r="AE90" s="102"/>
      <c r="AF90" s="102"/>
      <c r="AG90" s="102"/>
      <c r="AH90" s="361"/>
      <c r="AI90" s="7"/>
      <c r="AJ90" s="7"/>
      <c r="AK90" s="7"/>
      <c r="AL90" s="7"/>
      <c r="AM90" s="7"/>
      <c r="AU90" s="133"/>
    </row>
    <row r="91" spans="1:47" ht="75.75" customHeight="1">
      <c r="A91" s="69" t="str">
        <f t="shared" si="6"/>
        <v>T3: HVAC</v>
      </c>
      <c r="B91" s="57" t="str">
        <f t="shared" si="6"/>
        <v>Air Conditioner</v>
      </c>
      <c r="C91" s="57" t="str">
        <f t="shared" si="9"/>
        <v>Early Replacement</v>
      </c>
      <c r="D91" s="469">
        <f t="shared" si="7"/>
        <v>1.2256775236693382</v>
      </c>
      <c r="E91" s="1248" t="s">
        <v>753</v>
      </c>
      <c r="F91" s="1248"/>
      <c r="G91" s="100">
        <f t="shared" si="8"/>
        <v>1.822972093159652</v>
      </c>
      <c r="H91" s="1248" t="s">
        <v>754</v>
      </c>
      <c r="I91" s="1248"/>
      <c r="J91" s="138"/>
      <c r="K91"/>
      <c r="AB91" s="221"/>
      <c r="AC91" s="102"/>
      <c r="AD91" s="102"/>
      <c r="AE91" s="102"/>
      <c r="AF91" s="102"/>
      <c r="AG91" s="102"/>
      <c r="AH91" s="361"/>
      <c r="AI91" s="7"/>
      <c r="AJ91" s="7"/>
      <c r="AK91" s="7"/>
      <c r="AL91" s="7"/>
      <c r="AM91" s="7"/>
      <c r="AU91" s="133"/>
    </row>
    <row r="92" spans="1:47" ht="75.75" customHeight="1">
      <c r="A92" s="295" t="str">
        <f t="shared" si="6"/>
        <v>T3: HVAC</v>
      </c>
      <c r="B92" s="96" t="str">
        <f t="shared" si="6"/>
        <v>Heat Pump</v>
      </c>
      <c r="C92" s="96" t="str">
        <f t="shared" si="9"/>
        <v>Air Source Time-of-Sale</v>
      </c>
      <c r="D92" s="141">
        <f t="shared" si="7"/>
        <v>1.2855370204289716</v>
      </c>
      <c r="E92" s="1247" t="s">
        <v>751</v>
      </c>
      <c r="F92" s="1247"/>
      <c r="G92" s="100">
        <f t="shared" si="8"/>
        <v>2.6066051565236035</v>
      </c>
      <c r="H92" s="1247" t="s">
        <v>755</v>
      </c>
      <c r="I92" s="1247"/>
      <c r="J92" s="138"/>
      <c r="K92"/>
      <c r="AE92" s="7"/>
      <c r="AF92" s="7"/>
      <c r="AG92" s="7"/>
      <c r="AH92" s="7"/>
      <c r="AI92" s="7"/>
      <c r="AJ92" s="7"/>
      <c r="AK92" s="7"/>
      <c r="AL92" s="7"/>
      <c r="AM92" s="7"/>
      <c r="AU92" s="133"/>
    </row>
    <row r="93" spans="1:47" s="129" customFormat="1" ht="75.75" customHeight="1">
      <c r="A93" s="295" t="str">
        <f t="shared" si="6"/>
        <v>T3: HVAC</v>
      </c>
      <c r="B93" s="96" t="str">
        <f t="shared" si="6"/>
        <v>Heat Pump</v>
      </c>
      <c r="C93" s="96" t="str">
        <f t="shared" si="9"/>
        <v>Air Source Early Replacement</v>
      </c>
      <c r="D93" s="141">
        <f t="shared" si="7"/>
        <v>1.0163209984177974</v>
      </c>
      <c r="E93" s="1247" t="s">
        <v>756</v>
      </c>
      <c r="F93" s="1247"/>
      <c r="G93" s="753">
        <f t="shared" si="8"/>
        <v>1.3401887075232886</v>
      </c>
      <c r="H93" s="1247" t="s">
        <v>757</v>
      </c>
      <c r="I93" s="1247"/>
      <c r="J93" s="138"/>
      <c r="K93"/>
      <c r="L93" s="135"/>
      <c r="M93" s="134"/>
      <c r="N93" s="134"/>
      <c r="T93" s="359"/>
      <c r="U93" s="359"/>
      <c r="V93" s="353"/>
      <c r="W93" s="359"/>
      <c r="X93" s="359"/>
      <c r="Y93" s="359"/>
      <c r="Z93" s="359"/>
      <c r="AA93" s="359"/>
      <c r="AB93" s="359"/>
      <c r="AC93" s="359"/>
      <c r="AD93" s="359"/>
      <c r="AE93" s="7"/>
      <c r="AF93" s="7"/>
      <c r="AG93" s="7"/>
      <c r="AH93" s="7"/>
      <c r="AI93" s="7"/>
      <c r="AJ93" s="7"/>
      <c r="AK93" s="7"/>
      <c r="AL93" s="7"/>
      <c r="AM93" s="7"/>
    </row>
    <row r="94" spans="1:47" s="129" customFormat="1" ht="75.75" customHeight="1">
      <c r="A94" s="295" t="str">
        <f t="shared" si="6"/>
        <v>T3: HVAC</v>
      </c>
      <c r="B94" s="96" t="str">
        <f t="shared" si="6"/>
        <v>Heat Pump</v>
      </c>
      <c r="C94" s="96" t="str">
        <f t="shared" si="9"/>
        <v>Air Source Replace Failed ER Heat</v>
      </c>
      <c r="D94" s="141">
        <f t="shared" si="7"/>
        <v>1.1552500027278887</v>
      </c>
      <c r="E94" s="1247" t="s">
        <v>751</v>
      </c>
      <c r="F94" s="1247"/>
      <c r="G94" s="755">
        <f t="shared" si="8"/>
        <v>1.4075357715387118</v>
      </c>
      <c r="H94" s="1247" t="s">
        <v>755</v>
      </c>
      <c r="I94" s="1247"/>
      <c r="J94" s="138"/>
      <c r="K94"/>
      <c r="L94" s="135"/>
      <c r="M94" s="134"/>
      <c r="N94" s="134"/>
      <c r="T94" s="359"/>
      <c r="U94" s="359"/>
      <c r="V94" s="353"/>
      <c r="W94" s="359"/>
      <c r="X94" s="359"/>
      <c r="Y94" s="359"/>
      <c r="Z94" s="359"/>
      <c r="AA94" s="359"/>
      <c r="AB94" s="359"/>
      <c r="AC94" s="359"/>
      <c r="AD94" s="359"/>
      <c r="AE94" s="7"/>
      <c r="AF94" s="7"/>
      <c r="AG94" s="7"/>
      <c r="AH94" s="7"/>
      <c r="AI94" s="7"/>
      <c r="AJ94" s="7"/>
      <c r="AK94" s="7"/>
      <c r="AL94" s="7"/>
      <c r="AM94" s="7"/>
    </row>
    <row r="95" spans="1:47" s="129" customFormat="1" ht="75.75" customHeight="1">
      <c r="A95" s="69" t="str">
        <f t="shared" si="6"/>
        <v>T3: HVAC</v>
      </c>
      <c r="B95" s="57" t="str">
        <f t="shared" si="6"/>
        <v>Heat Pump</v>
      </c>
      <c r="C95" s="57" t="str">
        <f t="shared" si="9"/>
        <v>Air Source Replace Operating ER Heat</v>
      </c>
      <c r="D95" s="469">
        <f t="shared" si="7"/>
        <v>1.0349946273942048</v>
      </c>
      <c r="E95" s="1248" t="s">
        <v>758</v>
      </c>
      <c r="F95" s="1248"/>
      <c r="G95" s="100">
        <f t="shared" si="8"/>
        <v>1.3364243299246867</v>
      </c>
      <c r="H95" s="1248" t="s">
        <v>759</v>
      </c>
      <c r="I95" s="1248"/>
      <c r="J95" s="32"/>
      <c r="K95" s="32"/>
      <c r="L95" s="135"/>
      <c r="M95" s="134"/>
      <c r="N95" s="134"/>
      <c r="T95" s="359"/>
      <c r="U95" s="359"/>
      <c r="V95" s="353"/>
      <c r="W95" s="359"/>
      <c r="X95" s="359"/>
      <c r="Y95" s="359"/>
      <c r="Z95" s="359"/>
      <c r="AA95" s="359"/>
      <c r="AB95" s="359"/>
      <c r="AC95" s="359"/>
      <c r="AD95" s="359"/>
      <c r="AE95" s="7"/>
      <c r="AF95" s="7"/>
      <c r="AG95" s="7"/>
      <c r="AH95" s="7"/>
      <c r="AI95" s="7"/>
      <c r="AJ95" s="7"/>
      <c r="AK95" s="7"/>
      <c r="AL95" s="7"/>
      <c r="AM95" s="7"/>
    </row>
    <row r="96" spans="1:47" ht="90.75" customHeight="1">
      <c r="A96" s="69" t="str">
        <f t="shared" si="6"/>
        <v>T3: HVAC</v>
      </c>
      <c r="B96" s="57" t="str">
        <f t="shared" si="6"/>
        <v>Heat Pump</v>
      </c>
      <c r="C96" s="57" t="str">
        <f t="shared" si="9"/>
        <v>Ductless Mini-Split</v>
      </c>
      <c r="D96" s="469">
        <f t="shared" si="7"/>
        <v>0.75365433468590881</v>
      </c>
      <c r="E96" s="1248" t="s">
        <v>634</v>
      </c>
      <c r="F96" s="1248"/>
      <c r="G96" s="100">
        <f t="shared" si="8"/>
        <v>0.49731510829328179</v>
      </c>
      <c r="H96" s="1248" t="s">
        <v>635</v>
      </c>
      <c r="I96" s="1248"/>
      <c r="J96" s="138"/>
      <c r="K96"/>
    </row>
    <row r="97" spans="1:47" s="129" customFormat="1" ht="75.75" customHeight="1">
      <c r="A97" s="295" t="str">
        <f t="shared" si="6"/>
        <v>T3: HVAC</v>
      </c>
      <c r="B97" s="57" t="str">
        <f t="shared" si="6"/>
        <v>Heat Pump</v>
      </c>
      <c r="C97" s="57" t="str">
        <f t="shared" si="9"/>
        <v>Ground Source Time-of-Sale</v>
      </c>
      <c r="D97" s="141">
        <f t="shared" si="7"/>
        <v>0.95555438625928679</v>
      </c>
      <c r="E97" s="1248" t="s">
        <v>760</v>
      </c>
      <c r="F97" s="1248"/>
      <c r="G97" s="100">
        <f t="shared" si="8"/>
        <v>0.78551998085818575</v>
      </c>
      <c r="H97" s="1248" t="s">
        <v>760</v>
      </c>
      <c r="I97" s="1248"/>
      <c r="J97" s="138"/>
      <c r="K97"/>
      <c r="L97" s="135"/>
      <c r="M97" s="134"/>
      <c r="N97" s="134"/>
      <c r="T97" s="359"/>
      <c r="U97" s="359"/>
      <c r="V97" s="353"/>
      <c r="W97" s="359"/>
      <c r="X97" s="359"/>
      <c r="Y97" s="359"/>
      <c r="Z97" s="359"/>
      <c r="AA97" s="359"/>
      <c r="AB97" s="359"/>
      <c r="AC97" s="359"/>
      <c r="AD97" s="359"/>
      <c r="AE97" s="7"/>
      <c r="AF97" s="7"/>
      <c r="AG97" s="7"/>
      <c r="AH97" s="7"/>
      <c r="AI97" s="7"/>
      <c r="AJ97" s="7"/>
      <c r="AK97" s="7"/>
      <c r="AL97" s="7"/>
      <c r="AM97" s="7"/>
      <c r="AU97" s="133"/>
    </row>
    <row r="98" spans="1:47" s="129" customFormat="1" ht="75.75" customHeight="1">
      <c r="A98" s="295" t="str">
        <f t="shared" si="6"/>
        <v>T3: HVAC</v>
      </c>
      <c r="B98" s="96" t="str">
        <f t="shared" si="6"/>
        <v>Heat Pump</v>
      </c>
      <c r="C98" s="96" t="str">
        <f t="shared" si="9"/>
        <v>Ground Source Early Replacement</v>
      </c>
      <c r="D98" s="141">
        <f t="shared" si="7"/>
        <v>1.0426641512753365</v>
      </c>
      <c r="E98" s="1247" t="s">
        <v>760</v>
      </c>
      <c r="F98" s="1247"/>
      <c r="G98" s="753">
        <f t="shared" si="8"/>
        <v>1.0475728047563271</v>
      </c>
      <c r="H98" s="1247" t="s">
        <v>760</v>
      </c>
      <c r="I98" s="1247"/>
      <c r="J98" s="138"/>
      <c r="K98"/>
      <c r="L98" s="135"/>
      <c r="M98" s="134"/>
      <c r="N98" s="134"/>
      <c r="T98" s="359"/>
      <c r="U98" s="359"/>
      <c r="V98" s="353"/>
      <c r="W98" s="359"/>
      <c r="X98" s="359"/>
      <c r="Y98" s="359"/>
      <c r="Z98" s="359"/>
      <c r="AA98" s="359"/>
      <c r="AB98" s="359"/>
      <c r="AC98" s="359"/>
      <c r="AD98" s="359"/>
      <c r="AE98" s="7"/>
      <c r="AF98" s="7"/>
      <c r="AG98" s="7"/>
      <c r="AH98" s="7"/>
      <c r="AI98" s="7"/>
      <c r="AJ98" s="7"/>
      <c r="AK98" s="7"/>
      <c r="AL98" s="7"/>
      <c r="AM98" s="7"/>
      <c r="AU98" s="133"/>
    </row>
    <row r="99" spans="1:47" s="129" customFormat="1" ht="75.75" customHeight="1">
      <c r="A99" s="295" t="str">
        <f t="shared" si="6"/>
        <v>T3: HVAC</v>
      </c>
      <c r="B99" s="96" t="str">
        <f t="shared" si="6"/>
        <v>Heat Pump</v>
      </c>
      <c r="C99" s="96" t="str">
        <f t="shared" si="9"/>
        <v>Ground Source Replace ER Heat</v>
      </c>
      <c r="D99" s="141">
        <f t="shared" si="7"/>
        <v>1.9803935328671172</v>
      </c>
      <c r="E99" s="1247" t="s">
        <v>760</v>
      </c>
      <c r="F99" s="1247"/>
      <c r="G99" s="753">
        <f t="shared" si="8"/>
        <v>1.087110359825094</v>
      </c>
      <c r="H99" s="1247" t="s">
        <v>760</v>
      </c>
      <c r="I99" s="1247"/>
      <c r="J99" s="138"/>
      <c r="K99"/>
      <c r="L99" s="135"/>
      <c r="M99" s="134"/>
      <c r="N99" s="134"/>
      <c r="T99" s="359"/>
      <c r="U99" s="359"/>
      <c r="V99" s="353"/>
      <c r="W99" s="359"/>
      <c r="X99" s="359"/>
      <c r="Y99" s="359"/>
      <c r="Z99" s="359"/>
      <c r="AA99" s="359"/>
      <c r="AB99" s="359"/>
      <c r="AC99" s="359"/>
      <c r="AD99" s="359"/>
      <c r="AE99" s="7"/>
      <c r="AF99" s="7"/>
      <c r="AG99" s="7"/>
      <c r="AH99" s="7"/>
      <c r="AI99" s="7"/>
      <c r="AJ99" s="7"/>
      <c r="AK99" s="7"/>
      <c r="AL99" s="7"/>
      <c r="AM99" s="7"/>
      <c r="AU99" s="133"/>
    </row>
    <row r="100" spans="1:47" s="129" customFormat="1" ht="75.75" customHeight="1">
      <c r="A100" s="69" t="str">
        <f t="shared" si="6"/>
        <v>T3: HVAC</v>
      </c>
      <c r="B100" s="57" t="str">
        <f t="shared" si="6"/>
        <v>Heat Pump</v>
      </c>
      <c r="C100" s="57" t="str">
        <f t="shared" si="9"/>
        <v>Ground Source New Construction</v>
      </c>
      <c r="D100" s="469">
        <f t="shared" si="7"/>
        <v>0.64528874703318517</v>
      </c>
      <c r="E100" s="1248" t="s">
        <v>760</v>
      </c>
      <c r="F100" s="1248"/>
      <c r="G100" s="100">
        <f t="shared" si="8"/>
        <v>0.62115558737035725</v>
      </c>
      <c r="H100" s="1248" t="s">
        <v>760</v>
      </c>
      <c r="I100" s="1248"/>
      <c r="J100" s="138"/>
      <c r="K100"/>
      <c r="L100" s="135"/>
      <c r="M100" s="134"/>
      <c r="N100" s="134"/>
      <c r="T100" s="359"/>
      <c r="U100" s="359"/>
      <c r="V100" s="353"/>
      <c r="W100" s="359"/>
      <c r="X100" s="359"/>
      <c r="Y100" s="359"/>
      <c r="Z100" s="359"/>
      <c r="AA100" s="359"/>
      <c r="AB100" s="359"/>
      <c r="AC100" s="359"/>
      <c r="AD100" s="359"/>
      <c r="AE100" s="7"/>
      <c r="AF100" s="7"/>
      <c r="AG100" s="7"/>
      <c r="AH100" s="7"/>
      <c r="AI100" s="7"/>
      <c r="AJ100" s="7"/>
      <c r="AK100" s="7"/>
      <c r="AL100" s="7"/>
      <c r="AM100" s="7"/>
      <c r="AU100" s="133"/>
    </row>
    <row r="101" spans="1:47" ht="75.75" customHeight="1">
      <c r="A101" s="69" t="str">
        <f t="shared" ref="A101:B101" si="10">A72</f>
        <v>T3: HVAC</v>
      </c>
      <c r="B101" s="57" t="str">
        <f t="shared" si="10"/>
        <v>ECM Furnace Fan</v>
      </c>
      <c r="C101" s="57"/>
      <c r="D101" s="469">
        <f t="shared" ref="D101" si="11">G72</f>
        <v>1.0075919906905821</v>
      </c>
      <c r="E101" s="1248" t="s">
        <v>625</v>
      </c>
      <c r="F101" s="1248"/>
      <c r="G101" s="100">
        <f t="shared" si="8"/>
        <v>1.3602534752600166</v>
      </c>
      <c r="H101" s="1248" t="s">
        <v>761</v>
      </c>
      <c r="I101" s="1248"/>
      <c r="J101" s="138"/>
      <c r="K101"/>
      <c r="N101" s="134"/>
      <c r="O101" s="129"/>
      <c r="P101" s="129"/>
      <c r="Q101" s="129"/>
      <c r="R101" s="129"/>
      <c r="S101" s="129"/>
      <c r="AE101" s="7"/>
      <c r="AF101" s="7"/>
      <c r="AG101" s="7"/>
      <c r="AH101" s="7"/>
      <c r="AI101" s="7"/>
      <c r="AJ101" s="7"/>
      <c r="AK101" s="7"/>
      <c r="AL101" s="7"/>
      <c r="AM101" s="7"/>
      <c r="AU101" s="133"/>
    </row>
    <row r="102" spans="1:47" ht="75.75" customHeight="1">
      <c r="A102" s="69" t="str">
        <f t="shared" ref="A102:C102" si="12">A73</f>
        <v>T3: HVAC</v>
      </c>
      <c r="B102" s="57" t="str">
        <f t="shared" si="12"/>
        <v>Maintenance and Tune-up</v>
      </c>
      <c r="C102" s="57" t="str">
        <f t="shared" si="12"/>
        <v>All</v>
      </c>
      <c r="D102" s="469">
        <f t="shared" ref="D102:D103" si="13">G73</f>
        <v>0.98048308794213335</v>
      </c>
      <c r="E102" s="1248" t="s">
        <v>636</v>
      </c>
      <c r="F102" s="1248"/>
      <c r="G102" s="100">
        <f t="shared" ref="G102:G103" si="14">J73</f>
        <v>5.1172899756599124</v>
      </c>
      <c r="H102" s="1248" t="s">
        <v>636</v>
      </c>
      <c r="I102" s="1248"/>
      <c r="J102" s="138"/>
      <c r="K102"/>
      <c r="N102" s="134"/>
      <c r="O102" s="129"/>
      <c r="P102" s="129"/>
      <c r="Q102" s="129"/>
      <c r="R102" s="129"/>
      <c r="S102" s="129"/>
      <c r="AE102" s="7"/>
      <c r="AF102" s="7"/>
      <c r="AG102" s="7"/>
      <c r="AH102" s="7"/>
      <c r="AI102" s="7"/>
      <c r="AJ102" s="7"/>
      <c r="AK102" s="7"/>
      <c r="AL102" s="7"/>
      <c r="AM102" s="7"/>
      <c r="AU102" s="133"/>
    </row>
    <row r="103" spans="1:47" ht="75.75" customHeight="1">
      <c r="A103" s="69" t="str">
        <f t="shared" ref="A103:C103" si="15">A74</f>
        <v>T3: HVAC</v>
      </c>
      <c r="B103" s="57" t="str">
        <f t="shared" si="15"/>
        <v>Refrigerant Charge and Coil Cleaning</v>
      </c>
      <c r="C103" s="57" t="str">
        <f t="shared" si="15"/>
        <v>All</v>
      </c>
      <c r="D103" s="469">
        <f t="shared" si="13"/>
        <v>2.6664495204695768</v>
      </c>
      <c r="E103" s="1248" t="s">
        <v>637</v>
      </c>
      <c r="F103" s="1248"/>
      <c r="G103" s="100">
        <f t="shared" si="14"/>
        <v>2.6755664970950539</v>
      </c>
      <c r="H103" s="1248" t="s">
        <v>637</v>
      </c>
      <c r="I103" s="1248"/>
      <c r="J103" s="138"/>
      <c r="K103"/>
      <c r="N103" s="134"/>
      <c r="O103" s="129"/>
      <c r="P103" s="129"/>
      <c r="Q103" s="129"/>
      <c r="R103" s="129"/>
      <c r="S103" s="129"/>
      <c r="AE103" s="7"/>
      <c r="AF103" s="7"/>
      <c r="AG103" s="7"/>
      <c r="AH103" s="7"/>
      <c r="AI103" s="7"/>
      <c r="AJ103" s="7"/>
      <c r="AK103" s="7"/>
      <c r="AL103" s="7"/>
      <c r="AM103" s="7"/>
      <c r="AU103" s="133"/>
    </row>
    <row r="104" spans="1:47" s="129" customFormat="1">
      <c r="A104" s="176" t="s">
        <v>423</v>
      </c>
      <c r="B104" s="96"/>
      <c r="C104" s="295"/>
      <c r="D104" s="141"/>
      <c r="E104" s="32"/>
      <c r="F104" s="32"/>
      <c r="G104" s="61"/>
      <c r="H104" s="32"/>
      <c r="I104" s="32"/>
      <c r="J104" s="32"/>
      <c r="K104"/>
      <c r="L104" s="135"/>
      <c r="M104" s="134"/>
      <c r="N104" s="131"/>
      <c r="O104" s="130"/>
      <c r="P104" s="130"/>
      <c r="Q104" s="130"/>
      <c r="R104" s="130"/>
      <c r="S104" s="130"/>
      <c r="T104" s="359"/>
      <c r="U104" s="359"/>
      <c r="V104" s="353"/>
      <c r="W104" s="359"/>
      <c r="X104" s="359"/>
      <c r="Y104" s="359"/>
      <c r="Z104" s="359"/>
      <c r="AA104" s="359"/>
      <c r="AB104" s="359"/>
      <c r="AC104" s="359"/>
      <c r="AD104" s="359"/>
      <c r="AE104" s="7"/>
      <c r="AF104" s="7"/>
      <c r="AG104" s="7"/>
      <c r="AH104" s="7"/>
      <c r="AI104" s="7"/>
      <c r="AJ104" s="7"/>
      <c r="AK104" s="7"/>
      <c r="AL104" s="7"/>
      <c r="AM104" s="7"/>
    </row>
    <row r="105" spans="1:47" s="129" customFormat="1">
      <c r="A105" s="896"/>
      <c r="B105" s="897"/>
      <c r="C105" s="898"/>
      <c r="D105" s="898"/>
      <c r="E105" s="898"/>
      <c r="F105" s="898"/>
      <c r="G105" s="898"/>
      <c r="H105" s="898"/>
      <c r="I105" s="898"/>
      <c r="J105" s="898"/>
      <c r="K105" s="899"/>
      <c r="L105" s="135"/>
      <c r="M105" s="134"/>
      <c r="N105" s="131"/>
      <c r="O105" s="130"/>
      <c r="P105" s="130"/>
      <c r="Q105" s="130"/>
      <c r="R105" s="130"/>
      <c r="S105" s="130"/>
      <c r="T105" s="359"/>
      <c r="U105" s="359"/>
      <c r="V105" s="353"/>
      <c r="W105" s="359"/>
      <c r="X105" s="359"/>
      <c r="Y105" s="359"/>
      <c r="Z105" s="359"/>
      <c r="AA105" s="359"/>
      <c r="AB105" s="359"/>
      <c r="AC105" s="359"/>
      <c r="AD105" s="359"/>
      <c r="AE105" s="7"/>
      <c r="AF105" s="7"/>
      <c r="AG105" s="7"/>
      <c r="AH105" s="7"/>
      <c r="AI105" s="7"/>
      <c r="AJ105" s="7"/>
      <c r="AK105" s="7"/>
      <c r="AL105" s="7"/>
      <c r="AM105" s="7"/>
    </row>
    <row r="106" spans="1:47" s="130" customFormat="1" ht="13.35" customHeight="1">
      <c r="A106" s="1140"/>
      <c r="B106" s="1140"/>
      <c r="C106" s="1140"/>
      <c r="D106" s="1140"/>
      <c r="E106" s="1140"/>
      <c r="F106" s="1140"/>
      <c r="G106" s="1140"/>
      <c r="H106" s="1140"/>
      <c r="I106" s="1140"/>
      <c r="J106" s="1140"/>
      <c r="K106" s="899"/>
      <c r="L106" s="132"/>
      <c r="M106" s="131"/>
      <c r="N106" s="131"/>
      <c r="T106" s="359"/>
      <c r="U106" s="359"/>
      <c r="V106" s="353"/>
      <c r="W106" s="359"/>
      <c r="X106" s="359"/>
      <c r="Y106" s="359"/>
      <c r="Z106" s="359"/>
      <c r="AA106" s="359"/>
      <c r="AB106" s="359"/>
      <c r="AC106" s="359"/>
      <c r="AD106" s="359"/>
      <c r="AE106" s="7"/>
      <c r="AF106" s="7"/>
      <c r="AG106" s="7"/>
      <c r="AH106" s="7"/>
      <c r="AI106" s="7"/>
      <c r="AJ106" s="7"/>
      <c r="AK106" s="7"/>
      <c r="AL106" s="129"/>
      <c r="AM106" s="129"/>
    </row>
    <row r="107" spans="1:47" s="130" customFormat="1" ht="13.35" customHeight="1">
      <c r="A107" s="900"/>
      <c r="B107" s="900"/>
      <c r="C107" s="900"/>
      <c r="D107" s="900"/>
      <c r="E107" s="900"/>
      <c r="F107" s="900"/>
      <c r="G107" s="900"/>
      <c r="H107" s="1146"/>
      <c r="I107" s="1146"/>
      <c r="J107" s="1146"/>
      <c r="K107" s="899"/>
      <c r="L107" s="132"/>
      <c r="M107" s="131"/>
      <c r="N107" s="131"/>
      <c r="T107" s="359"/>
      <c r="U107" s="359"/>
      <c r="V107" s="353"/>
      <c r="W107" s="359"/>
      <c r="X107" s="359"/>
      <c r="Y107" s="359"/>
      <c r="Z107" s="359"/>
      <c r="AA107" s="359"/>
      <c r="AB107" s="359"/>
      <c r="AC107" s="359"/>
      <c r="AD107" s="359"/>
      <c r="AE107" s="7"/>
      <c r="AF107" s="7"/>
      <c r="AG107" s="7"/>
      <c r="AH107" s="7"/>
      <c r="AI107" s="7"/>
      <c r="AJ107" s="7"/>
      <c r="AK107" s="7"/>
      <c r="AL107"/>
      <c r="AM107"/>
    </row>
    <row r="108" spans="1:47" s="130" customFormat="1" ht="13.35" customHeight="1">
      <c r="A108" s="901"/>
      <c r="B108" s="1146"/>
      <c r="C108" s="1146"/>
      <c r="D108" s="1146"/>
      <c r="E108" s="1146"/>
      <c r="F108" s="1146"/>
      <c r="G108" s="1146"/>
      <c r="H108" s="1146"/>
      <c r="I108" s="1146"/>
      <c r="J108" s="1146"/>
      <c r="K108" s="899"/>
      <c r="L108" s="132"/>
      <c r="M108" s="131"/>
      <c r="N108" s="131"/>
      <c r="T108" s="359"/>
      <c r="U108" s="359"/>
      <c r="V108" s="353"/>
      <c r="W108" s="359"/>
      <c r="X108" s="359"/>
      <c r="Y108" s="359"/>
      <c r="Z108" s="359"/>
      <c r="AA108" s="359"/>
      <c r="AB108" s="359"/>
      <c r="AC108" s="359"/>
      <c r="AD108" s="359"/>
      <c r="AE108" s="7"/>
      <c r="AF108" s="7"/>
      <c r="AG108" s="7"/>
      <c r="AH108" s="7"/>
      <c r="AI108" s="7"/>
      <c r="AJ108" s="7"/>
      <c r="AK108" s="7"/>
      <c r="AL108"/>
      <c r="AM108"/>
    </row>
    <row r="109" spans="1:47" s="130" customFormat="1" ht="13.35" customHeight="1">
      <c r="A109" s="901"/>
      <c r="B109" s="1146"/>
      <c r="C109" s="1146"/>
      <c r="D109" s="1146"/>
      <c r="E109" s="1146"/>
      <c r="F109" s="1146"/>
      <c r="G109" s="1146"/>
      <c r="H109" s="1146"/>
      <c r="I109" s="1146"/>
      <c r="J109" s="1146"/>
      <c r="K109" s="899"/>
      <c r="L109" s="132"/>
      <c r="M109" s="131"/>
      <c r="N109" s="131"/>
      <c r="T109" s="359"/>
      <c r="U109" s="359"/>
      <c r="V109" s="353"/>
      <c r="W109" s="359"/>
      <c r="X109" s="359"/>
      <c r="Y109" s="359"/>
      <c r="Z109" s="359"/>
      <c r="AA109" s="359"/>
      <c r="AB109" s="359"/>
      <c r="AC109" s="359"/>
      <c r="AD109" s="359"/>
      <c r="AE109" s="7"/>
      <c r="AF109" s="7"/>
      <c r="AG109" s="7"/>
      <c r="AH109" s="7"/>
      <c r="AI109" s="7"/>
      <c r="AJ109" s="7"/>
      <c r="AK109" s="7"/>
      <c r="AL109"/>
      <c r="AM109"/>
    </row>
    <row r="110" spans="1:47" s="130" customFormat="1" ht="13.35" customHeight="1">
      <c r="A110" s="902"/>
      <c r="B110" s="903"/>
      <c r="C110" s="904"/>
      <c r="D110" s="903"/>
      <c r="E110" s="904"/>
      <c r="F110" s="905"/>
      <c r="G110" s="905"/>
      <c r="H110" s="906"/>
      <c r="I110" s="906"/>
      <c r="J110" s="906"/>
      <c r="K110" s="899"/>
      <c r="L110" s="132"/>
      <c r="M110" s="131"/>
      <c r="N110" s="131"/>
      <c r="T110" s="359"/>
      <c r="U110" s="359"/>
      <c r="V110" s="353"/>
      <c r="W110" s="359"/>
      <c r="X110" s="359"/>
      <c r="Y110" s="359"/>
      <c r="Z110" s="365"/>
      <c r="AA110" s="365"/>
      <c r="AB110" s="365"/>
      <c r="AC110" s="359"/>
      <c r="AD110" s="359"/>
      <c r="AE110" s="7"/>
      <c r="AF110" s="7"/>
      <c r="AG110" s="55"/>
      <c r="AH110" s="7"/>
      <c r="AI110" s="133"/>
      <c r="AJ110" s="7"/>
      <c r="AK110" s="7"/>
      <c r="AL110"/>
      <c r="AM110"/>
    </row>
    <row r="111" spans="1:47" s="130" customFormat="1" ht="13.35" customHeight="1">
      <c r="A111" s="907"/>
      <c r="B111" s="908"/>
      <c r="C111" s="909"/>
      <c r="D111" s="908"/>
      <c r="E111" s="909"/>
      <c r="F111" s="910"/>
      <c r="G111" s="910"/>
      <c r="H111" s="911"/>
      <c r="I111" s="911"/>
      <c r="J111" s="911"/>
      <c r="K111" s="899"/>
      <c r="L111" s="132"/>
      <c r="M111" s="131"/>
      <c r="N111" s="131"/>
      <c r="T111" s="359"/>
      <c r="U111" s="359"/>
      <c r="V111" s="364"/>
      <c r="W111" s="359"/>
      <c r="X111" s="370"/>
      <c r="Y111" s="365"/>
      <c r="Z111" s="366"/>
      <c r="AA111" s="366"/>
      <c r="AB111" s="366"/>
      <c r="AC111" s="345"/>
      <c r="AD111" s="345"/>
      <c r="AE111" s="7"/>
      <c r="AF111" s="7"/>
      <c r="AG111" s="458"/>
      <c r="AH111" s="7"/>
      <c r="AI111" s="133"/>
      <c r="AJ111" s="7"/>
      <c r="AK111" s="7"/>
      <c r="AL111" s="129"/>
      <c r="AM111" s="129"/>
    </row>
    <row r="112" spans="1:47" s="130" customFormat="1" ht="13.35" customHeight="1">
      <c r="A112" s="907"/>
      <c r="B112" s="908"/>
      <c r="C112" s="909"/>
      <c r="D112" s="908"/>
      <c r="E112" s="909"/>
      <c r="F112" s="908"/>
      <c r="G112" s="908"/>
      <c r="H112" s="911"/>
      <c r="I112" s="912"/>
      <c r="J112" s="911"/>
      <c r="K112" s="899"/>
      <c r="L112" s="132"/>
      <c r="M112" s="131"/>
      <c r="N112" s="131"/>
      <c r="T112" s="359"/>
      <c r="U112" s="359"/>
      <c r="V112" s="353"/>
      <c r="W112" s="359"/>
      <c r="X112" s="370"/>
      <c r="Y112" s="365"/>
      <c r="Z112" s="365"/>
      <c r="AA112" s="365"/>
      <c r="AB112" s="365"/>
      <c r="AC112" s="359"/>
      <c r="AD112" s="359"/>
      <c r="AE112" s="7"/>
      <c r="AF112" s="7"/>
      <c r="AG112" s="55"/>
      <c r="AH112" s="7"/>
      <c r="AI112" s="136"/>
      <c r="AJ112" s="129"/>
      <c r="AK112" s="129"/>
      <c r="AL112"/>
      <c r="AM112"/>
    </row>
    <row r="113" spans="1:39" s="130" customFormat="1" ht="13.35" customHeight="1">
      <c r="A113" s="907"/>
      <c r="B113" s="908"/>
      <c r="C113" s="909"/>
      <c r="D113" s="908"/>
      <c r="E113" s="909"/>
      <c r="F113" s="910"/>
      <c r="G113" s="910"/>
      <c r="H113" s="911"/>
      <c r="I113" s="911"/>
      <c r="J113" s="911"/>
      <c r="K113" s="899"/>
      <c r="L113" s="132"/>
      <c r="M113" s="131"/>
      <c r="N113" s="131"/>
      <c r="T113" s="359"/>
      <c r="U113" s="359"/>
      <c r="V113" s="353"/>
      <c r="W113" s="359"/>
      <c r="X113" s="370"/>
      <c r="Y113" s="365"/>
      <c r="Z113" s="365"/>
      <c r="AA113" s="365"/>
      <c r="AB113" s="365"/>
      <c r="AC113" s="359"/>
      <c r="AD113" s="359"/>
      <c r="AE113" s="7"/>
      <c r="AF113" s="7"/>
      <c r="AG113" s="55"/>
      <c r="AH113" s="7"/>
      <c r="AI113" s="137"/>
      <c r="AJ113"/>
      <c r="AK113"/>
      <c r="AL113"/>
      <c r="AM113"/>
    </row>
    <row r="114" spans="1:39" s="130" customFormat="1" ht="13.35" customHeight="1">
      <c r="A114" s="902"/>
      <c r="B114" s="903"/>
      <c r="C114" s="904"/>
      <c r="D114" s="903"/>
      <c r="E114" s="904"/>
      <c r="F114" s="905"/>
      <c r="G114" s="905"/>
      <c r="H114" s="906"/>
      <c r="I114" s="906"/>
      <c r="J114" s="906"/>
      <c r="K114" s="899"/>
      <c r="L114" s="132"/>
      <c r="M114" s="131"/>
      <c r="N114" s="32"/>
      <c r="O114"/>
      <c r="P114"/>
      <c r="Q114"/>
      <c r="R114"/>
      <c r="S114"/>
      <c r="T114" s="359"/>
      <c r="U114" s="359"/>
      <c r="V114" s="353"/>
      <c r="W114" s="359"/>
      <c r="X114" s="370"/>
      <c r="Y114" s="365"/>
      <c r="Z114" s="365"/>
      <c r="AA114" s="365"/>
      <c r="AB114" s="365"/>
      <c r="AC114" s="359"/>
      <c r="AD114" s="359"/>
      <c r="AE114" s="129"/>
      <c r="AF114" s="7"/>
      <c r="AG114" s="55"/>
      <c r="AH114" s="7"/>
      <c r="AI114" s="137"/>
      <c r="AJ114"/>
      <c r="AK114"/>
      <c r="AL114" s="129"/>
      <c r="AM114" s="129"/>
    </row>
    <row r="115" spans="1:39" s="130" customFormat="1">
      <c r="A115" s="907"/>
      <c r="B115" s="908"/>
      <c r="C115" s="909"/>
      <c r="D115" s="908"/>
      <c r="E115" s="909"/>
      <c r="F115" s="910"/>
      <c r="G115" s="910"/>
      <c r="H115" s="911"/>
      <c r="I115" s="911"/>
      <c r="J115" s="911"/>
      <c r="K115" s="899"/>
      <c r="L115" s="132"/>
      <c r="M115" s="131"/>
      <c r="N115" s="32"/>
      <c r="O115"/>
      <c r="P115"/>
      <c r="Q115"/>
      <c r="R115"/>
      <c r="S115"/>
      <c r="T115" s="359"/>
      <c r="U115" s="359"/>
      <c r="V115" s="353"/>
      <c r="W115" s="359"/>
      <c r="X115" s="370"/>
      <c r="Y115" s="365"/>
      <c r="Z115" s="365"/>
      <c r="AA115" s="365"/>
      <c r="AB115" s="365"/>
      <c r="AC115" s="359"/>
      <c r="AD115" s="359"/>
      <c r="AE115"/>
      <c r="AF115" s="133"/>
      <c r="AG115" s="55"/>
      <c r="AH115" s="133"/>
      <c r="AI115" s="137"/>
      <c r="AJ115"/>
      <c r="AK115"/>
      <c r="AL115" s="129"/>
      <c r="AM115" s="129"/>
    </row>
    <row r="116" spans="1:39">
      <c r="A116" s="907"/>
      <c r="B116" s="908"/>
      <c r="C116" s="909"/>
      <c r="D116" s="908"/>
      <c r="E116" s="909"/>
      <c r="F116" s="908"/>
      <c r="G116" s="908"/>
      <c r="H116" s="911"/>
      <c r="I116" s="912"/>
      <c r="J116" s="911"/>
      <c r="K116" s="899"/>
      <c r="X116" s="370"/>
      <c r="Y116" s="365"/>
      <c r="Z116" s="365"/>
      <c r="AA116" s="365"/>
      <c r="AB116" s="365"/>
      <c r="AF116" s="133"/>
      <c r="AG116" s="55"/>
      <c r="AH116" s="7"/>
      <c r="AI116" s="137"/>
      <c r="AL116" s="129"/>
      <c r="AM116" s="129"/>
    </row>
    <row r="117" spans="1:39">
      <c r="A117" s="907"/>
      <c r="B117" s="908"/>
      <c r="C117" s="909"/>
      <c r="D117" s="908"/>
      <c r="E117" s="909"/>
      <c r="F117" s="910"/>
      <c r="G117" s="910"/>
      <c r="H117" s="911"/>
      <c r="I117" s="911"/>
      <c r="J117" s="911"/>
      <c r="K117" s="899"/>
      <c r="X117" s="370"/>
      <c r="Y117" s="365"/>
      <c r="Z117" s="365"/>
      <c r="AA117" s="365"/>
      <c r="AB117" s="365"/>
      <c r="AF117" s="133"/>
      <c r="AG117" s="55"/>
      <c r="AH117" s="7"/>
      <c r="AI117" s="136"/>
      <c r="AJ117" s="129"/>
      <c r="AK117" s="129"/>
      <c r="AL117" s="129"/>
      <c r="AM117" s="129"/>
    </row>
    <row r="118" spans="1:39">
      <c r="A118" s="902"/>
      <c r="B118" s="903"/>
      <c r="C118" s="904"/>
      <c r="D118" s="903"/>
      <c r="E118" s="904"/>
      <c r="F118" s="905"/>
      <c r="G118" s="904"/>
      <c r="H118" s="906"/>
      <c r="I118" s="906"/>
      <c r="J118" s="906"/>
      <c r="K118" s="899"/>
      <c r="V118" s="367"/>
      <c r="X118" s="370"/>
      <c r="Y118" s="365"/>
      <c r="Z118" s="365"/>
      <c r="AA118" s="365"/>
      <c r="AB118" s="365"/>
      <c r="AF118" s="133"/>
      <c r="AG118" s="55"/>
      <c r="AH118" s="7"/>
      <c r="AI118" s="137"/>
      <c r="AL118" s="129"/>
      <c r="AM118" s="129"/>
    </row>
    <row r="119" spans="1:39">
      <c r="A119" s="907"/>
      <c r="B119" s="908"/>
      <c r="C119" s="909"/>
      <c r="D119" s="908"/>
      <c r="E119" s="909"/>
      <c r="F119" s="910"/>
      <c r="G119" s="909"/>
      <c r="H119" s="911"/>
      <c r="I119" s="911"/>
      <c r="J119" s="911"/>
      <c r="K119" s="899"/>
      <c r="X119" s="370"/>
      <c r="Y119" s="365"/>
      <c r="Z119" s="365"/>
      <c r="AA119" s="365"/>
      <c r="AB119" s="365"/>
      <c r="AE119" s="129"/>
      <c r="AF119" s="133"/>
      <c r="AG119" s="55"/>
      <c r="AH119" s="7"/>
      <c r="AI119" s="137"/>
      <c r="AL119" s="129"/>
      <c r="AM119" s="129"/>
    </row>
    <row r="120" spans="1:39">
      <c r="A120" s="907"/>
      <c r="B120" s="908"/>
      <c r="C120" s="909"/>
      <c r="D120" s="908"/>
      <c r="E120" s="909"/>
      <c r="F120" s="908"/>
      <c r="G120" s="909"/>
      <c r="H120" s="911"/>
      <c r="I120" s="911"/>
      <c r="J120" s="911"/>
      <c r="K120" s="899"/>
      <c r="X120" s="370"/>
      <c r="Y120" s="365"/>
      <c r="Z120" s="365"/>
      <c r="AA120" s="365"/>
      <c r="AB120" s="365"/>
      <c r="AF120" s="133"/>
      <c r="AG120" s="55"/>
      <c r="AH120" s="7"/>
      <c r="AI120" s="136"/>
      <c r="AJ120" s="129"/>
      <c r="AK120" s="129"/>
      <c r="AL120" s="129"/>
      <c r="AM120" s="129"/>
    </row>
    <row r="121" spans="1:39">
      <c r="A121" s="907"/>
      <c r="B121" s="908"/>
      <c r="C121" s="909"/>
      <c r="D121" s="908"/>
      <c r="E121" s="909"/>
      <c r="F121" s="910"/>
      <c r="G121" s="909"/>
      <c r="H121" s="911"/>
      <c r="I121" s="911"/>
      <c r="J121" s="911"/>
      <c r="K121" s="899"/>
      <c r="N121" s="54"/>
      <c r="O121" s="7"/>
      <c r="P121" s="7"/>
      <c r="Q121" s="7"/>
      <c r="R121" s="7"/>
      <c r="S121" s="7"/>
      <c r="X121" s="370"/>
      <c r="Y121" s="365"/>
      <c r="AB121" s="365"/>
      <c r="AC121" s="365"/>
      <c r="AD121" s="365"/>
      <c r="AE121" s="133"/>
      <c r="AF121" s="133"/>
      <c r="AG121" s="129"/>
      <c r="AH121" s="7"/>
      <c r="AI121" s="129"/>
      <c r="AJ121" s="129"/>
      <c r="AK121" s="129"/>
      <c r="AL121" s="130"/>
      <c r="AM121" s="130"/>
    </row>
    <row r="122" spans="1:39">
      <c r="A122" s="902"/>
      <c r="B122" s="903"/>
      <c r="C122" s="904"/>
      <c r="D122" s="903"/>
      <c r="E122" s="904"/>
      <c r="F122" s="905"/>
      <c r="G122" s="904"/>
      <c r="H122" s="906"/>
      <c r="I122" s="906"/>
      <c r="J122" s="906"/>
      <c r="K122" s="899"/>
      <c r="N122" s="55"/>
      <c r="O122" s="7"/>
      <c r="P122" s="7"/>
      <c r="Q122" s="7"/>
      <c r="R122" s="7"/>
      <c r="S122" s="7"/>
      <c r="Y122" s="365"/>
      <c r="Z122" s="365"/>
      <c r="AA122" s="365"/>
      <c r="AB122" s="365"/>
      <c r="AC122" s="365"/>
      <c r="AE122" s="7"/>
      <c r="AF122" s="129"/>
      <c r="AG122" s="129"/>
      <c r="AH122" s="129"/>
      <c r="AI122" s="129"/>
      <c r="AJ122" s="129"/>
      <c r="AK122" s="129"/>
      <c r="AL122" s="130"/>
      <c r="AM122" s="130"/>
    </row>
    <row r="123" spans="1:39" s="7" customFormat="1" ht="15">
      <c r="A123" s="907"/>
      <c r="B123" s="908"/>
      <c r="C123" s="909"/>
      <c r="D123" s="908"/>
      <c r="E123" s="909"/>
      <c r="F123" s="910"/>
      <c r="G123" s="909"/>
      <c r="H123" s="911"/>
      <c r="I123" s="911"/>
      <c r="J123" s="911"/>
      <c r="K123" s="899"/>
      <c r="L123" s="75"/>
      <c r="M123" s="26"/>
      <c r="N123" s="54"/>
      <c r="T123" s="359"/>
      <c r="U123" s="359"/>
      <c r="V123" s="353"/>
      <c r="W123" s="359"/>
      <c r="X123" s="359"/>
      <c r="Y123" s="365"/>
      <c r="Z123" s="365"/>
      <c r="AA123" s="365"/>
      <c r="AB123" s="365"/>
      <c r="AC123" s="365"/>
      <c r="AD123" s="359"/>
      <c r="AF123" s="129"/>
      <c r="AG123" s="129"/>
      <c r="AH123" s="129"/>
      <c r="AI123" s="129"/>
      <c r="AJ123" s="129"/>
      <c r="AK123" s="129"/>
      <c r="AL123" s="130"/>
      <c r="AM123" s="130"/>
    </row>
    <row r="124" spans="1:39" s="7" customFormat="1" ht="12.75" customHeight="1">
      <c r="A124" s="907"/>
      <c r="B124" s="908"/>
      <c r="C124" s="909"/>
      <c r="D124" s="908"/>
      <c r="E124" s="909"/>
      <c r="F124" s="908"/>
      <c r="G124" s="909"/>
      <c r="H124" s="911"/>
      <c r="I124" s="911"/>
      <c r="J124" s="911"/>
      <c r="K124" s="899"/>
      <c r="L124" s="77"/>
      <c r="M124" s="55"/>
      <c r="N124" s="472"/>
      <c r="T124" s="359"/>
      <c r="U124" s="359"/>
      <c r="V124" s="134"/>
      <c r="W124" s="129"/>
      <c r="X124" s="129"/>
      <c r="Y124" s="136"/>
      <c r="Z124" s="365"/>
      <c r="AA124" s="365"/>
      <c r="AB124" s="365"/>
      <c r="AC124" s="365"/>
      <c r="AD124" s="359"/>
      <c r="AF124" s="129"/>
      <c r="AG124" s="129"/>
      <c r="AH124" s="129"/>
      <c r="AI124" s="129"/>
      <c r="AJ124" s="129"/>
      <c r="AK124" s="129"/>
      <c r="AL124" s="130"/>
      <c r="AM124" s="130"/>
    </row>
    <row r="125" spans="1:39" s="7" customFormat="1" ht="12.75" customHeight="1">
      <c r="A125" s="907"/>
      <c r="B125" s="908"/>
      <c r="C125" s="909"/>
      <c r="D125" s="908"/>
      <c r="E125" s="909"/>
      <c r="F125" s="910"/>
      <c r="G125" s="909"/>
      <c r="H125" s="911"/>
      <c r="I125" s="911"/>
      <c r="J125" s="911"/>
      <c r="K125" s="899"/>
      <c r="L125" s="78"/>
      <c r="M125" s="277"/>
      <c r="N125" s="123"/>
      <c r="O125" s="122"/>
      <c r="P125" s="122"/>
      <c r="Q125" s="122"/>
      <c r="R125" s="122"/>
      <c r="S125" s="122"/>
      <c r="T125" s="361"/>
      <c r="U125" s="359"/>
      <c r="V125" s="134"/>
      <c r="W125" s="129"/>
      <c r="X125" s="129"/>
      <c r="Y125" s="136"/>
      <c r="Z125" s="365"/>
      <c r="AA125" s="365"/>
      <c r="AB125" s="365"/>
      <c r="AC125" s="365"/>
      <c r="AD125" s="359"/>
      <c r="AF125" s="129"/>
      <c r="AG125" s="129"/>
      <c r="AH125" s="129"/>
      <c r="AI125" s="129"/>
      <c r="AJ125" s="129"/>
      <c r="AK125" s="129"/>
      <c r="AL125" s="130"/>
      <c r="AM125" s="130"/>
    </row>
    <row r="126" spans="1:39" s="7" customFormat="1" ht="12.75" customHeight="1">
      <c r="A126" s="902"/>
      <c r="B126" s="903"/>
      <c r="C126" s="904"/>
      <c r="D126" s="903"/>
      <c r="E126" s="904"/>
      <c r="F126" s="905"/>
      <c r="G126" s="904"/>
      <c r="H126" s="906"/>
      <c r="I126" s="906"/>
      <c r="J126" s="906"/>
      <c r="K126" s="899"/>
      <c r="L126" s="78"/>
      <c r="M126" s="277"/>
      <c r="N126" s="119"/>
      <c r="O126" s="121"/>
      <c r="P126" s="121"/>
      <c r="Q126" s="121"/>
      <c r="R126" s="121"/>
      <c r="S126" s="121"/>
      <c r="T126" s="361"/>
      <c r="U126" s="359"/>
      <c r="V126" s="134"/>
      <c r="W126" s="129"/>
      <c r="X126" s="129"/>
      <c r="Y126" s="136"/>
      <c r="Z126" s="365"/>
      <c r="AA126" s="365"/>
      <c r="AB126" s="365"/>
      <c r="AC126" s="365"/>
      <c r="AD126" s="359"/>
      <c r="AF126" s="129"/>
      <c r="AG126" s="129"/>
      <c r="AH126" s="129"/>
      <c r="AI126" s="129"/>
      <c r="AJ126" s="129"/>
      <c r="AK126" s="129"/>
      <c r="AL126" s="130"/>
      <c r="AM126" s="130"/>
    </row>
    <row r="127" spans="1:39" s="122" customFormat="1">
      <c r="A127" s="907"/>
      <c r="B127" s="908"/>
      <c r="C127" s="909"/>
      <c r="D127" s="908"/>
      <c r="E127" s="909"/>
      <c r="F127" s="910"/>
      <c r="G127" s="909"/>
      <c r="H127" s="911"/>
      <c r="I127" s="911"/>
      <c r="J127" s="911"/>
      <c r="K127" s="899"/>
      <c r="L127" s="125"/>
      <c r="M127" s="124"/>
      <c r="N127" s="119"/>
      <c r="O127" s="121"/>
      <c r="P127" s="121"/>
      <c r="Q127" s="121"/>
      <c r="R127" s="121"/>
      <c r="S127" s="121"/>
      <c r="T127" s="361"/>
      <c r="U127" s="361"/>
      <c r="V127" s="129"/>
      <c r="W127" s="413"/>
      <c r="X127" s="413"/>
      <c r="Y127" s="129"/>
      <c r="Z127" s="359"/>
      <c r="AA127" s="359"/>
      <c r="AB127" s="365"/>
      <c r="AC127" s="365"/>
      <c r="AD127" s="361"/>
      <c r="AE127" s="102"/>
      <c r="AF127" s="130"/>
      <c r="AG127" s="130"/>
      <c r="AH127" s="130"/>
      <c r="AI127" s="130"/>
      <c r="AJ127" s="130"/>
      <c r="AK127" s="130"/>
      <c r="AL127" s="130"/>
      <c r="AM127" s="130"/>
    </row>
    <row r="128" spans="1:39" s="121" customFormat="1">
      <c r="A128" s="907"/>
      <c r="B128" s="908"/>
      <c r="C128" s="909"/>
      <c r="D128" s="908"/>
      <c r="E128" s="909"/>
      <c r="F128" s="908"/>
      <c r="G128" s="909"/>
      <c r="H128" s="911"/>
      <c r="I128" s="911"/>
      <c r="J128" s="911"/>
      <c r="K128" s="899"/>
      <c r="L128" s="120"/>
      <c r="M128" s="119"/>
      <c r="N128" s="119"/>
      <c r="T128" s="361"/>
      <c r="U128" s="361"/>
      <c r="V128" s="414"/>
      <c r="W128" s="413"/>
      <c r="X128" s="413"/>
      <c r="Y128" s="413"/>
      <c r="Z128" s="359"/>
      <c r="AA128" s="359"/>
      <c r="AB128" s="365"/>
      <c r="AC128" s="365"/>
      <c r="AD128" s="361"/>
      <c r="AE128" s="102"/>
      <c r="AF128" s="130"/>
      <c r="AG128" s="130"/>
      <c r="AH128" s="130"/>
      <c r="AI128" s="130"/>
      <c r="AJ128" s="130"/>
      <c r="AK128" s="130"/>
      <c r="AL128" s="130"/>
      <c r="AM128" s="130"/>
    </row>
    <row r="129" spans="1:39" s="121" customFormat="1" ht="13.5" customHeight="1">
      <c r="A129" s="907"/>
      <c r="B129" s="908"/>
      <c r="C129" s="909"/>
      <c r="D129" s="908"/>
      <c r="E129" s="909"/>
      <c r="F129" s="910"/>
      <c r="G129" s="909"/>
      <c r="H129" s="911"/>
      <c r="I129" s="911"/>
      <c r="J129" s="911"/>
      <c r="K129" s="899"/>
      <c r="L129" s="120"/>
      <c r="M129" s="119"/>
      <c r="N129" s="119"/>
      <c r="T129" s="361"/>
      <c r="U129" s="361"/>
      <c r="V129" s="129"/>
      <c r="W129" s="413"/>
      <c r="X129" s="413"/>
      <c r="Y129" s="129"/>
      <c r="Z129" s="359"/>
      <c r="AA129" s="359"/>
      <c r="AB129" s="365"/>
      <c r="AC129" s="365"/>
      <c r="AD129" s="361"/>
      <c r="AE129" s="102"/>
      <c r="AF129" s="130"/>
      <c r="AG129" s="130"/>
      <c r="AH129" s="130"/>
      <c r="AI129" s="130"/>
      <c r="AJ129" s="130"/>
      <c r="AK129" s="130"/>
      <c r="AL129" s="130"/>
      <c r="AM129" s="130"/>
    </row>
    <row r="130" spans="1:39" s="121" customFormat="1">
      <c r="A130" s="902"/>
      <c r="B130" s="903"/>
      <c r="C130" s="904"/>
      <c r="D130" s="903"/>
      <c r="E130" s="904"/>
      <c r="F130" s="905"/>
      <c r="G130" s="904"/>
      <c r="H130" s="906"/>
      <c r="I130" s="906"/>
      <c r="J130" s="906"/>
      <c r="K130" s="899"/>
      <c r="L130" s="120"/>
      <c r="M130" s="119"/>
      <c r="N130" s="119"/>
      <c r="T130" s="361"/>
      <c r="U130" s="361"/>
      <c r="V130" s="129"/>
      <c r="W130" s="413"/>
      <c r="X130" s="413"/>
      <c r="Y130" s="129"/>
      <c r="Z130" s="359"/>
      <c r="AA130" s="359"/>
      <c r="AB130" s="365"/>
      <c r="AC130" s="365"/>
      <c r="AD130" s="361"/>
      <c r="AE130" s="102"/>
      <c r="AF130" s="130"/>
      <c r="AG130" s="130"/>
      <c r="AH130" s="130"/>
      <c r="AI130" s="130"/>
      <c r="AJ130" s="130"/>
      <c r="AK130" s="130"/>
      <c r="AL130" s="130"/>
      <c r="AM130" s="130"/>
    </row>
    <row r="131" spans="1:39" s="121" customFormat="1" ht="13.5" customHeight="1">
      <c r="A131" s="907"/>
      <c r="B131" s="908"/>
      <c r="C131" s="909"/>
      <c r="D131" s="908"/>
      <c r="E131" s="909"/>
      <c r="F131" s="910"/>
      <c r="G131" s="909"/>
      <c r="H131" s="911"/>
      <c r="I131" s="911"/>
      <c r="J131" s="911"/>
      <c r="K131" s="899"/>
      <c r="L131" s="120"/>
      <c r="M131" s="119"/>
      <c r="N131" s="119"/>
      <c r="T131" s="361"/>
      <c r="U131" s="361"/>
      <c r="V131" s="129"/>
      <c r="W131" s="413"/>
      <c r="X131" s="413"/>
      <c r="Y131" s="129"/>
      <c r="Z131" s="359"/>
      <c r="AA131" s="359"/>
      <c r="AB131" s="365"/>
      <c r="AC131" s="365"/>
      <c r="AD131" s="361"/>
      <c r="AE131" s="102"/>
      <c r="AF131" s="130"/>
      <c r="AG131" s="130"/>
      <c r="AH131" s="130"/>
      <c r="AI131" s="130"/>
      <c r="AJ131" s="130"/>
      <c r="AK131" s="130"/>
      <c r="AL131" s="130"/>
      <c r="AM131" s="130"/>
    </row>
    <row r="132" spans="1:39" s="121" customFormat="1" ht="13.5" customHeight="1">
      <c r="A132" s="907"/>
      <c r="B132" s="908"/>
      <c r="C132" s="909"/>
      <c r="D132" s="908"/>
      <c r="E132" s="909"/>
      <c r="F132" s="908"/>
      <c r="G132" s="909"/>
      <c r="H132" s="911"/>
      <c r="I132" s="911"/>
      <c r="J132" s="911"/>
      <c r="K132" s="899"/>
      <c r="L132" s="120"/>
      <c r="M132" s="119"/>
      <c r="N132" s="119"/>
      <c r="T132" s="361"/>
      <c r="U132" s="361"/>
      <c r="V132" s="129"/>
      <c r="W132" s="413"/>
      <c r="X132" s="413"/>
      <c r="Y132" s="129"/>
      <c r="Z132" s="359"/>
      <c r="AA132" s="359"/>
      <c r="AB132" s="365"/>
      <c r="AC132" s="365"/>
      <c r="AD132" s="361"/>
      <c r="AE132" s="102"/>
      <c r="AF132" s="130"/>
      <c r="AG132" s="130"/>
      <c r="AH132" s="130"/>
      <c r="AI132" s="130"/>
      <c r="AJ132" s="130"/>
      <c r="AK132" s="130"/>
      <c r="AL132" s="130"/>
      <c r="AM132" s="130"/>
    </row>
    <row r="133" spans="1:39" s="121" customFormat="1" ht="13.5" customHeight="1">
      <c r="A133" s="907"/>
      <c r="B133" s="908"/>
      <c r="C133" s="909"/>
      <c r="D133" s="908"/>
      <c r="E133" s="909"/>
      <c r="F133" s="910"/>
      <c r="G133" s="909"/>
      <c r="H133" s="911"/>
      <c r="I133" s="911"/>
      <c r="J133" s="911"/>
      <c r="K133" s="899"/>
      <c r="L133" s="120"/>
      <c r="M133" s="119"/>
      <c r="N133" s="119"/>
      <c r="T133" s="361"/>
      <c r="U133" s="361"/>
      <c r="V133" s="129"/>
      <c r="W133" s="413"/>
      <c r="X133" s="413"/>
      <c r="Y133" s="129"/>
      <c r="Z133" s="359"/>
      <c r="AA133" s="359"/>
      <c r="AB133" s="365"/>
      <c r="AC133" s="365"/>
      <c r="AD133" s="361"/>
      <c r="AE133" s="102"/>
      <c r="AF133" s="130"/>
      <c r="AG133" s="130"/>
      <c r="AH133" s="130"/>
      <c r="AI133" s="130"/>
      <c r="AJ133" s="130"/>
      <c r="AK133" s="130"/>
      <c r="AL133" s="130"/>
      <c r="AM133" s="130"/>
    </row>
    <row r="134" spans="1:39" s="121" customFormat="1">
      <c r="A134" s="902"/>
      <c r="B134" s="908"/>
      <c r="C134" s="909"/>
      <c r="D134" s="908"/>
      <c r="E134" s="909"/>
      <c r="F134" s="905"/>
      <c r="G134" s="904"/>
      <c r="H134" s="906"/>
      <c r="I134" s="906"/>
      <c r="J134" s="906"/>
      <c r="K134" s="899"/>
      <c r="L134" s="120"/>
      <c r="M134" s="119"/>
      <c r="N134" s="119"/>
      <c r="T134" s="361"/>
      <c r="U134" s="361"/>
      <c r="V134" s="129"/>
      <c r="W134" s="413"/>
      <c r="X134" s="413"/>
      <c r="Y134" s="129"/>
      <c r="Z134" s="359"/>
      <c r="AA134" s="359"/>
      <c r="AB134" s="365"/>
      <c r="AC134" s="365"/>
      <c r="AD134" s="361"/>
      <c r="AE134" s="102"/>
      <c r="AF134" s="130"/>
      <c r="AG134" s="130"/>
      <c r="AH134" s="130"/>
      <c r="AI134" s="130"/>
      <c r="AJ134" s="130"/>
      <c r="AK134" s="130"/>
      <c r="AL134"/>
      <c r="AM134"/>
    </row>
    <row r="135" spans="1:39" s="121" customFormat="1">
      <c r="A135" s="913"/>
      <c r="B135" s="903"/>
      <c r="C135" s="904"/>
      <c r="D135" s="903"/>
      <c r="E135" s="904"/>
      <c r="F135" s="914"/>
      <c r="G135" s="904"/>
      <c r="H135" s="906"/>
      <c r="I135" s="906"/>
      <c r="J135" s="906"/>
      <c r="K135" s="899"/>
      <c r="L135" s="120"/>
      <c r="M135" s="119"/>
      <c r="N135" s="119"/>
      <c r="T135" s="361"/>
      <c r="U135" s="361"/>
      <c r="V135" s="129"/>
      <c r="W135" s="413"/>
      <c r="X135" s="413"/>
      <c r="Y135" s="129"/>
      <c r="Z135" s="359"/>
      <c r="AA135" s="359"/>
      <c r="AB135" s="365"/>
      <c r="AC135" s="365"/>
      <c r="AD135" s="361"/>
      <c r="AE135" s="102"/>
      <c r="AF135" s="130"/>
      <c r="AG135" s="130"/>
      <c r="AH135" s="130"/>
      <c r="AI135" s="130"/>
      <c r="AJ135" s="130"/>
      <c r="AK135" s="130"/>
      <c r="AL135"/>
      <c r="AM135"/>
    </row>
    <row r="136" spans="1:39" s="121" customFormat="1">
      <c r="A136" s="913"/>
      <c r="B136" s="903"/>
      <c r="C136" s="904"/>
      <c r="D136" s="903"/>
      <c r="E136" s="904"/>
      <c r="F136" s="903"/>
      <c r="G136" s="904"/>
      <c r="H136" s="906"/>
      <c r="I136" s="906"/>
      <c r="J136" s="906"/>
      <c r="K136" s="899"/>
      <c r="L136" s="120"/>
      <c r="M136" s="119"/>
      <c r="N136" s="119"/>
      <c r="T136" s="361"/>
      <c r="U136" s="361"/>
      <c r="V136" s="129"/>
      <c r="W136" s="413"/>
      <c r="X136" s="413"/>
      <c r="Y136" s="129"/>
      <c r="Z136" s="359"/>
      <c r="AA136" s="359"/>
      <c r="AB136" s="365"/>
      <c r="AC136" s="365"/>
      <c r="AD136" s="361"/>
      <c r="AE136" s="102"/>
      <c r="AF136" s="130"/>
      <c r="AG136" s="130"/>
      <c r="AH136" s="130"/>
      <c r="AI136" s="130"/>
      <c r="AJ136" s="130"/>
      <c r="AK136" s="130"/>
      <c r="AL136"/>
      <c r="AM136"/>
    </row>
    <row r="137" spans="1:39" s="121" customFormat="1">
      <c r="A137" s="913"/>
      <c r="B137" s="903"/>
      <c r="C137" s="904"/>
      <c r="D137" s="903"/>
      <c r="E137" s="904"/>
      <c r="F137" s="914"/>
      <c r="G137" s="904"/>
      <c r="H137" s="906"/>
      <c r="I137" s="906"/>
      <c r="J137" s="906"/>
      <c r="K137" s="899"/>
      <c r="L137" s="120"/>
      <c r="M137" s="119"/>
      <c r="N137" s="119"/>
      <c r="T137" s="361"/>
      <c r="U137" s="361"/>
      <c r="V137" s="129"/>
      <c r="W137" s="413"/>
      <c r="X137" s="413"/>
      <c r="Y137" s="129"/>
      <c r="Z137" s="359"/>
      <c r="AA137" s="359"/>
      <c r="AB137" s="365"/>
      <c r="AC137" s="365"/>
      <c r="AD137" s="361"/>
      <c r="AE137" s="102"/>
      <c r="AF137" s="130"/>
      <c r="AG137" s="130"/>
      <c r="AH137" s="130"/>
      <c r="AI137" s="130"/>
      <c r="AJ137" s="130"/>
      <c r="AK137" s="130"/>
      <c r="AL137"/>
      <c r="AM137"/>
    </row>
    <row r="138" spans="1:39" s="121" customFormat="1">
      <c r="A138" s="913"/>
      <c r="B138" s="903"/>
      <c r="C138" s="904"/>
      <c r="D138" s="903"/>
      <c r="E138" s="904"/>
      <c r="F138" s="903"/>
      <c r="G138" s="904"/>
      <c r="H138" s="906"/>
      <c r="I138" s="906"/>
      <c r="J138" s="906"/>
      <c r="K138" s="899"/>
      <c r="L138" s="120"/>
      <c r="M138" s="119"/>
      <c r="N138" s="119"/>
      <c r="T138" s="361"/>
      <c r="U138" s="361"/>
      <c r="V138" s="129"/>
      <c r="W138" s="413"/>
      <c r="X138" s="413"/>
      <c r="Y138" s="129"/>
      <c r="Z138" s="359"/>
      <c r="AA138" s="359"/>
      <c r="AB138" s="365"/>
      <c r="AC138" s="365"/>
      <c r="AD138" s="361"/>
      <c r="AE138" s="102"/>
      <c r="AF138" s="130"/>
      <c r="AG138" s="130"/>
      <c r="AH138" s="130"/>
      <c r="AI138" s="130"/>
      <c r="AJ138" s="130"/>
      <c r="AK138" s="130"/>
      <c r="AL138"/>
      <c r="AM138"/>
    </row>
    <row r="139" spans="1:39" s="121" customFormat="1">
      <c r="A139" s="913"/>
      <c r="B139" s="903"/>
      <c r="C139" s="904"/>
      <c r="D139" s="903"/>
      <c r="E139" s="904"/>
      <c r="F139" s="914"/>
      <c r="G139" s="904"/>
      <c r="H139" s="906"/>
      <c r="I139" s="906"/>
      <c r="J139" s="906"/>
      <c r="K139" s="899"/>
      <c r="L139" s="120"/>
      <c r="M139" s="119"/>
      <c r="N139" s="119"/>
      <c r="T139" s="361"/>
      <c r="U139" s="361"/>
      <c r="V139" s="129"/>
      <c r="W139" s="413"/>
      <c r="X139" s="413"/>
      <c r="Y139" s="129"/>
      <c r="Z139" s="359"/>
      <c r="AA139" s="359"/>
      <c r="AB139" s="365"/>
      <c r="AC139" s="365"/>
      <c r="AD139" s="361"/>
      <c r="AE139" s="102"/>
      <c r="AF139" s="130"/>
      <c r="AG139" s="130"/>
      <c r="AH139" s="130"/>
      <c r="AI139" s="130"/>
      <c r="AJ139" s="130"/>
      <c r="AK139" s="130"/>
      <c r="AL139"/>
      <c r="AM139"/>
    </row>
    <row r="140" spans="1:39" s="121" customFormat="1" ht="13.5" customHeight="1">
      <c r="A140" s="913"/>
      <c r="B140" s="903"/>
      <c r="C140" s="904"/>
      <c r="D140" s="903"/>
      <c r="E140" s="904"/>
      <c r="F140" s="903"/>
      <c r="G140" s="904"/>
      <c r="H140" s="906"/>
      <c r="I140" s="906"/>
      <c r="J140" s="906"/>
      <c r="K140" s="899"/>
      <c r="L140" s="120"/>
      <c r="M140" s="119"/>
      <c r="N140" s="119"/>
      <c r="T140" s="361"/>
      <c r="U140" s="361"/>
      <c r="V140" s="129"/>
      <c r="W140" s="129"/>
      <c r="X140" s="129"/>
      <c r="Y140" s="129"/>
      <c r="Z140" s="359"/>
      <c r="AA140" s="359"/>
      <c r="AB140" s="361"/>
      <c r="AC140" s="361"/>
      <c r="AD140" s="361"/>
      <c r="AE140" s="102"/>
      <c r="AF140" s="130"/>
      <c r="AG140" s="130"/>
      <c r="AH140" s="130"/>
      <c r="AI140" s="130"/>
      <c r="AJ140" s="130"/>
      <c r="AK140" s="130"/>
      <c r="AL140"/>
      <c r="AM140"/>
    </row>
    <row r="141" spans="1:39" s="121" customFormat="1" ht="13.5" customHeight="1">
      <c r="A141" s="915"/>
      <c r="B141" s="916"/>
      <c r="C141" s="917"/>
      <c r="D141" s="917"/>
      <c r="E141" s="918"/>
      <c r="F141" s="919"/>
      <c r="G141" s="919"/>
      <c r="H141" s="918"/>
      <c r="I141" s="918"/>
      <c r="J141" s="920"/>
      <c r="K141" s="899"/>
      <c r="L141" s="120"/>
      <c r="M141" s="119"/>
      <c r="N141" s="119"/>
      <c r="T141" s="361"/>
      <c r="U141" s="361"/>
      <c r="V141" s="129"/>
      <c r="W141" s="129"/>
      <c r="X141" s="129"/>
      <c r="Y141" s="129"/>
      <c r="Z141" s="359"/>
      <c r="AA141" s="359"/>
      <c r="AB141" s="361"/>
      <c r="AC141" s="361"/>
      <c r="AD141" s="361"/>
      <c r="AE141" s="102"/>
      <c r="AF141" s="130"/>
      <c r="AG141" s="130"/>
      <c r="AH141" s="130"/>
      <c r="AI141" s="130"/>
      <c r="AJ141" s="130"/>
      <c r="AK141" s="130"/>
      <c r="AL141"/>
      <c r="AM141"/>
    </row>
    <row r="142" spans="1:39" s="121" customFormat="1">
      <c r="A142" s="915"/>
      <c r="B142" s="921"/>
      <c r="C142" s="922"/>
      <c r="D142" s="922"/>
      <c r="E142" s="922"/>
      <c r="F142" s="922"/>
      <c r="G142" s="922"/>
      <c r="H142" s="922"/>
      <c r="I142" s="922"/>
      <c r="J142" s="922"/>
      <c r="K142" s="899"/>
      <c r="L142" s="120"/>
      <c r="M142" s="119"/>
      <c r="N142" s="119"/>
      <c r="T142" s="361"/>
      <c r="U142" s="361"/>
      <c r="V142" s="359"/>
      <c r="W142" s="359"/>
      <c r="X142" s="359"/>
      <c r="Y142" s="359"/>
      <c r="Z142" s="359"/>
      <c r="AA142" s="359"/>
      <c r="AB142" s="361"/>
      <c r="AC142" s="361"/>
      <c r="AD142" s="361"/>
      <c r="AE142" s="130"/>
      <c r="AF142" s="130"/>
      <c r="AG142" s="130"/>
      <c r="AH142" s="130"/>
      <c r="AI142" s="130"/>
      <c r="AJ142" s="130"/>
      <c r="AK142" s="130"/>
      <c r="AL142"/>
      <c r="AM142"/>
    </row>
    <row r="143" spans="1:39" s="121" customFormat="1">
      <c r="A143" s="896"/>
      <c r="B143" s="896"/>
      <c r="C143" s="896"/>
      <c r="D143" s="896"/>
      <c r="E143" s="896"/>
      <c r="F143" s="896"/>
      <c r="G143" s="896"/>
      <c r="H143" s="896"/>
      <c r="I143" s="896"/>
      <c r="J143" s="896"/>
      <c r="K143" s="899"/>
      <c r="L143" s="120"/>
      <c r="M143" s="119"/>
      <c r="N143" s="119"/>
      <c r="T143" s="359"/>
      <c r="U143" s="361"/>
      <c r="V143" s="359"/>
      <c r="W143" s="359"/>
      <c r="X143" s="359"/>
      <c r="Y143" s="359"/>
      <c r="Z143" s="359"/>
      <c r="AA143" s="359"/>
      <c r="AB143" s="361"/>
      <c r="AC143" s="361"/>
      <c r="AD143" s="361"/>
      <c r="AE143" s="130"/>
      <c r="AF143" s="130"/>
      <c r="AG143" s="130"/>
      <c r="AH143" s="130"/>
      <c r="AI143" s="130"/>
      <c r="AJ143" s="130"/>
      <c r="AK143" s="130"/>
      <c r="AL143"/>
      <c r="AM143"/>
    </row>
    <row r="144" spans="1:39" s="121" customFormat="1">
      <c r="A144" s="896"/>
      <c r="B144" s="896"/>
      <c r="C144" s="896"/>
      <c r="D144" s="896"/>
      <c r="E144" s="896"/>
      <c r="F144" s="896"/>
      <c r="G144" s="899"/>
      <c r="H144" s="896"/>
      <c r="I144" s="896"/>
      <c r="J144" s="896"/>
      <c r="K144" s="899"/>
      <c r="L144" s="120"/>
      <c r="M144" s="119"/>
      <c r="N144" s="119"/>
      <c r="T144" s="359"/>
      <c r="U144" s="361"/>
      <c r="V144" s="359"/>
      <c r="W144" s="359"/>
      <c r="X144" s="359"/>
      <c r="Y144" s="359"/>
      <c r="Z144" s="359"/>
      <c r="AA144" s="359"/>
      <c r="AB144" s="361"/>
      <c r="AC144" s="361"/>
      <c r="AD144" s="361"/>
      <c r="AE144" s="130"/>
      <c r="AF144" s="130"/>
      <c r="AG144" s="130"/>
      <c r="AH144" s="130"/>
      <c r="AI144" s="130"/>
      <c r="AJ144" s="130"/>
      <c r="AK144" s="130"/>
      <c r="AL144"/>
      <c r="AM144"/>
    </row>
    <row r="145" spans="1:39" s="121" customFormat="1">
      <c r="A145" s="896"/>
      <c r="B145" s="896"/>
      <c r="C145" s="896"/>
      <c r="D145" s="896"/>
      <c r="E145" s="896"/>
      <c r="F145" s="896"/>
      <c r="G145" s="896"/>
      <c r="H145" s="896"/>
      <c r="I145" s="896"/>
      <c r="J145" s="896"/>
      <c r="K145" s="899"/>
      <c r="L145" s="120"/>
      <c r="M145" s="119"/>
      <c r="N145" s="119"/>
      <c r="T145" s="359"/>
      <c r="U145" s="359"/>
      <c r="V145" s="359"/>
      <c r="W145" s="359"/>
      <c r="X145" s="359"/>
      <c r="Y145" s="359"/>
      <c r="Z145" s="359"/>
      <c r="AA145" s="359"/>
      <c r="AB145" s="359"/>
      <c r="AC145" s="359"/>
      <c r="AD145" s="359"/>
      <c r="AE145"/>
      <c r="AF145"/>
      <c r="AG145"/>
      <c r="AH145"/>
      <c r="AI145"/>
      <c r="AJ145"/>
      <c r="AK145"/>
      <c r="AL145"/>
      <c r="AM145"/>
    </row>
    <row r="146" spans="1:39" s="121" customFormat="1">
      <c r="A146" s="1249"/>
      <c r="B146" s="1249"/>
      <c r="C146" s="1249"/>
      <c r="D146" s="1249"/>
      <c r="E146" s="1249"/>
      <c r="F146" s="898"/>
      <c r="G146" s="898"/>
      <c r="H146" s="898"/>
      <c r="I146" s="898"/>
      <c r="J146" s="898"/>
      <c r="K146" s="899"/>
      <c r="L146" s="120"/>
      <c r="M146" s="119"/>
      <c r="N146" s="119"/>
      <c r="T146" s="359"/>
      <c r="U146" s="359"/>
      <c r="V146" s="359"/>
      <c r="W146" s="359"/>
      <c r="X146" s="359"/>
      <c r="Y146" s="359"/>
      <c r="Z146" s="359"/>
      <c r="AA146" s="359"/>
      <c r="AB146" s="359"/>
      <c r="AC146" s="359"/>
      <c r="AD146" s="359"/>
      <c r="AE146"/>
      <c r="AF146"/>
      <c r="AG146"/>
      <c r="AH146"/>
      <c r="AI146"/>
      <c r="AJ146"/>
      <c r="AK146"/>
      <c r="AL146" s="7"/>
      <c r="AM146" s="7"/>
    </row>
    <row r="147" spans="1:39" s="121" customFormat="1" ht="13.5" customHeight="1">
      <c r="A147" s="923"/>
      <c r="B147" s="924"/>
      <c r="C147" s="924"/>
      <c r="D147" s="924"/>
      <c r="E147" s="924"/>
      <c r="F147" s="924"/>
      <c r="G147" s="898"/>
      <c r="H147" s="925"/>
      <c r="I147" s="898"/>
      <c r="J147" s="898"/>
      <c r="K147" s="899"/>
      <c r="L147" s="120"/>
      <c r="M147" s="119"/>
      <c r="N147" s="119"/>
      <c r="T147" s="359"/>
      <c r="U147" s="359"/>
      <c r="V147" s="359"/>
      <c r="W147" s="368"/>
      <c r="X147" s="368"/>
      <c r="Y147" s="359"/>
      <c r="Z147" s="359"/>
      <c r="AA147" s="359"/>
      <c r="AB147" s="359"/>
      <c r="AC147" s="359"/>
      <c r="AD147" s="359"/>
      <c r="AE147"/>
      <c r="AF147"/>
      <c r="AG147"/>
      <c r="AH147"/>
      <c r="AI147"/>
      <c r="AJ147"/>
      <c r="AK147"/>
      <c r="AL147" s="7"/>
      <c r="AM147" s="7"/>
    </row>
    <row r="148" spans="1:39" s="121" customFormat="1" ht="13.5" customHeight="1">
      <c r="A148" s="926"/>
      <c r="B148" s="927"/>
      <c r="C148" s="906"/>
      <c r="D148" s="927"/>
      <c r="E148" s="906"/>
      <c r="F148" s="924"/>
      <c r="G148" s="898"/>
      <c r="H148" s="925"/>
      <c r="I148" s="898"/>
      <c r="J148" s="898"/>
      <c r="K148" s="899"/>
      <c r="L148" s="120"/>
      <c r="M148" s="119"/>
      <c r="N148" s="119"/>
      <c r="T148" s="359"/>
      <c r="U148" s="359"/>
      <c r="V148" s="359"/>
      <c r="W148" s="368"/>
      <c r="X148" s="368"/>
      <c r="Y148" s="359"/>
      <c r="Z148" s="359"/>
      <c r="AA148" s="359"/>
      <c r="AB148" s="359"/>
      <c r="AC148" s="359"/>
      <c r="AD148" s="359"/>
      <c r="AE148"/>
      <c r="AF148"/>
      <c r="AG148"/>
      <c r="AH148"/>
      <c r="AI148"/>
      <c r="AJ148"/>
      <c r="AK148"/>
      <c r="AL148" s="7"/>
      <c r="AM148" s="7"/>
    </row>
    <row r="149" spans="1:39" s="121" customFormat="1" ht="13.5" customHeight="1">
      <c r="A149" s="926"/>
      <c r="B149" s="927"/>
      <c r="C149" s="906"/>
      <c r="D149" s="927"/>
      <c r="E149" s="906"/>
      <c r="F149" s="928"/>
      <c r="G149" s="929"/>
      <c r="H149" s="929"/>
      <c r="I149" s="929"/>
      <c r="J149" s="929"/>
      <c r="K149" s="899"/>
      <c r="L149" s="120"/>
      <c r="M149" s="119"/>
      <c r="N149" s="119"/>
      <c r="T149" s="359"/>
      <c r="U149" s="359"/>
      <c r="V149" s="369"/>
      <c r="W149" s="368"/>
      <c r="X149" s="368"/>
      <c r="Y149" s="368"/>
      <c r="Z149" s="359"/>
      <c r="AA149" s="359"/>
      <c r="AB149" s="359"/>
      <c r="AC149" s="359"/>
      <c r="AD149" s="359"/>
      <c r="AE149"/>
      <c r="AF149"/>
      <c r="AG149"/>
      <c r="AH149"/>
      <c r="AI149"/>
      <c r="AJ149"/>
      <c r="AK149"/>
      <c r="AL149" s="7"/>
      <c r="AM149" s="7"/>
    </row>
    <row r="150" spans="1:39" s="121" customFormat="1" ht="13.5" customHeight="1">
      <c r="A150" s="926"/>
      <c r="B150" s="927"/>
      <c r="C150" s="906"/>
      <c r="D150" s="927"/>
      <c r="E150" s="906"/>
      <c r="F150" s="928"/>
      <c r="G150" s="929"/>
      <c r="H150" s="929"/>
      <c r="I150" s="929"/>
      <c r="J150" s="929"/>
      <c r="K150" s="899"/>
      <c r="L150" s="120"/>
      <c r="M150" s="119"/>
      <c r="N150" s="119"/>
      <c r="T150" s="359"/>
      <c r="U150" s="359"/>
      <c r="V150" s="359"/>
      <c r="W150" s="368"/>
      <c r="X150" s="368"/>
      <c r="Y150" s="359"/>
      <c r="Z150" s="359"/>
      <c r="AA150" s="359"/>
      <c r="AB150" s="359"/>
      <c r="AC150" s="359"/>
      <c r="AD150" s="359"/>
      <c r="AE150"/>
      <c r="AF150"/>
      <c r="AG150"/>
      <c r="AH150"/>
      <c r="AI150"/>
      <c r="AJ150"/>
      <c r="AK150"/>
      <c r="AL150" s="122"/>
      <c r="AM150" s="122"/>
    </row>
    <row r="151" spans="1:39">
      <c r="A151" s="926"/>
      <c r="B151" s="927"/>
      <c r="C151" s="906"/>
      <c r="D151" s="927"/>
      <c r="E151" s="906"/>
      <c r="F151" s="928"/>
      <c r="G151" s="930"/>
      <c r="H151" s="930"/>
      <c r="I151" s="930"/>
      <c r="J151" s="930"/>
      <c r="K151" s="899"/>
    </row>
    <row r="152" spans="1:39">
      <c r="A152" s="931"/>
      <c r="B152" s="931"/>
      <c r="C152" s="931"/>
      <c r="D152" s="931"/>
      <c r="E152" s="931"/>
      <c r="F152" s="932"/>
      <c r="G152" s="932"/>
      <c r="H152" s="932"/>
      <c r="I152" s="932"/>
      <c r="J152" s="932"/>
      <c r="K152" s="899"/>
    </row>
    <row r="153" spans="1:39">
      <c r="A153" s="931"/>
      <c r="B153" s="931"/>
      <c r="C153" s="931"/>
      <c r="D153" s="931"/>
      <c r="E153" s="931"/>
      <c r="F153" s="932"/>
      <c r="G153" s="932"/>
      <c r="H153" s="932"/>
      <c r="I153" s="932"/>
      <c r="J153" s="932"/>
      <c r="K153" s="899"/>
    </row>
    <row r="154" spans="1:39">
      <c r="A154" s="931"/>
      <c r="B154" s="931"/>
      <c r="C154" s="931"/>
      <c r="D154" s="931"/>
      <c r="E154" s="931"/>
      <c r="F154" s="932"/>
      <c r="G154" s="932"/>
      <c r="H154" s="932"/>
      <c r="I154" s="932"/>
      <c r="J154" s="932"/>
      <c r="K154" s="899"/>
    </row>
    <row r="155" spans="1:39">
      <c r="A155" s="899"/>
      <c r="B155" s="897"/>
      <c r="C155" s="898"/>
      <c r="D155" s="898"/>
      <c r="E155" s="898"/>
      <c r="F155" s="898"/>
      <c r="G155" s="898"/>
      <c r="H155" s="898"/>
      <c r="I155" s="898"/>
      <c r="J155" s="898"/>
      <c r="K155" s="898"/>
    </row>
    <row r="156" spans="1:39">
      <c r="A156" s="899"/>
      <c r="B156" s="897"/>
      <c r="C156" s="898"/>
      <c r="D156" s="898"/>
      <c r="E156" s="898"/>
      <c r="F156" s="898"/>
      <c r="G156" s="898"/>
      <c r="H156" s="898"/>
      <c r="I156" s="898"/>
      <c r="J156" s="898"/>
      <c r="K156" s="898"/>
    </row>
    <row r="157" spans="1:39">
      <c r="A157" s="899"/>
      <c r="B157" s="897"/>
      <c r="C157" s="898"/>
      <c r="D157" s="898"/>
      <c r="E157" s="898"/>
      <c r="F157" s="898"/>
      <c r="G157" s="898"/>
      <c r="H157" s="898"/>
      <c r="I157" s="898"/>
      <c r="J157" s="898"/>
      <c r="K157" s="898"/>
    </row>
    <row r="158" spans="1:39">
      <c r="A158" s="899"/>
      <c r="B158" s="897"/>
      <c r="C158" s="898"/>
      <c r="D158" s="898"/>
      <c r="E158" s="898"/>
      <c r="F158" s="898"/>
      <c r="G158" s="898"/>
      <c r="H158" s="898"/>
      <c r="I158" s="898"/>
      <c r="J158" s="898"/>
      <c r="K158" s="898"/>
    </row>
    <row r="159" spans="1:39">
      <c r="A159" s="899"/>
      <c r="B159" s="897"/>
      <c r="C159" s="898"/>
      <c r="D159" s="898"/>
      <c r="E159" s="898"/>
      <c r="F159" s="898"/>
      <c r="G159" s="898"/>
      <c r="H159" s="898"/>
      <c r="I159" s="898"/>
      <c r="J159" s="898"/>
      <c r="K159" s="898"/>
    </row>
    <row r="160" spans="1:39">
      <c r="A160" s="899"/>
      <c r="B160" s="897"/>
      <c r="C160" s="898"/>
      <c r="D160" s="898"/>
      <c r="E160" s="898"/>
      <c r="F160" s="898"/>
      <c r="G160" s="898"/>
      <c r="H160" s="898"/>
      <c r="I160" s="898"/>
      <c r="J160" s="898"/>
      <c r="K160" s="898"/>
    </row>
    <row r="161" spans="1:11">
      <c r="A161" s="899"/>
      <c r="B161" s="897"/>
      <c r="C161" s="898"/>
      <c r="D161" s="898"/>
      <c r="E161" s="898"/>
      <c r="F161" s="898"/>
      <c r="G161" s="898"/>
      <c r="H161" s="898"/>
      <c r="I161" s="898"/>
      <c r="J161" s="898"/>
      <c r="K161" s="898"/>
    </row>
    <row r="162" spans="1:11">
      <c r="A162" s="899"/>
      <c r="B162" s="897"/>
      <c r="C162" s="898"/>
      <c r="D162" s="898"/>
      <c r="E162" s="898"/>
      <c r="F162" s="898"/>
      <c r="G162" s="898"/>
      <c r="H162" s="898"/>
      <c r="I162" s="898"/>
      <c r="J162" s="898"/>
      <c r="K162" s="898"/>
    </row>
    <row r="163" spans="1:11">
      <c r="A163" s="899"/>
      <c r="B163" s="897"/>
      <c r="C163" s="898"/>
      <c r="D163" s="898"/>
      <c r="E163" s="898"/>
      <c r="F163" s="898"/>
      <c r="G163" s="898"/>
      <c r="H163" s="898"/>
      <c r="I163" s="898"/>
      <c r="J163" s="898"/>
      <c r="K163" s="898"/>
    </row>
    <row r="164" spans="1:11">
      <c r="A164" s="899"/>
      <c r="B164" s="897"/>
      <c r="C164" s="898"/>
      <c r="D164" s="898"/>
      <c r="E164" s="898"/>
      <c r="F164" s="898"/>
      <c r="G164" s="898"/>
      <c r="H164" s="898"/>
      <c r="I164" s="898"/>
      <c r="J164" s="898"/>
      <c r="K164" s="898"/>
    </row>
    <row r="165" spans="1:11">
      <c r="A165" s="899"/>
      <c r="B165" s="897"/>
      <c r="C165" s="898"/>
      <c r="D165" s="898"/>
      <c r="E165" s="898"/>
      <c r="F165" s="898"/>
      <c r="G165" s="898"/>
      <c r="H165" s="898"/>
      <c r="I165" s="898"/>
      <c r="J165" s="898"/>
      <c r="K165" s="898"/>
    </row>
    <row r="166" spans="1:11">
      <c r="A166" s="899"/>
      <c r="B166" s="897"/>
      <c r="C166" s="898"/>
      <c r="D166" s="898"/>
      <c r="E166" s="898"/>
      <c r="F166" s="898"/>
      <c r="G166" s="898"/>
      <c r="H166" s="898"/>
      <c r="I166" s="898"/>
      <c r="J166" s="898"/>
      <c r="K166" s="898"/>
    </row>
    <row r="167" spans="1:11">
      <c r="A167" s="899"/>
      <c r="B167" s="897"/>
      <c r="C167" s="898"/>
      <c r="D167" s="898"/>
      <c r="E167" s="898"/>
      <c r="F167" s="898"/>
      <c r="G167" s="898"/>
      <c r="H167" s="898"/>
      <c r="I167" s="898"/>
      <c r="J167" s="898"/>
      <c r="K167" s="898"/>
    </row>
    <row r="168" spans="1:11">
      <c r="A168" s="899"/>
      <c r="B168" s="897"/>
      <c r="C168" s="898"/>
      <c r="D168" s="898"/>
      <c r="E168" s="898"/>
      <c r="F168" s="898"/>
      <c r="G168" s="898"/>
      <c r="H168" s="898"/>
      <c r="I168" s="898"/>
      <c r="J168" s="898"/>
      <c r="K168" s="898"/>
    </row>
    <row r="169" spans="1:11">
      <c r="A169" s="899"/>
      <c r="B169" s="897"/>
      <c r="C169" s="898"/>
      <c r="D169" s="898"/>
      <c r="E169" s="898"/>
      <c r="F169" s="898"/>
      <c r="G169" s="898"/>
      <c r="H169" s="898"/>
      <c r="I169" s="898"/>
      <c r="J169" s="898"/>
      <c r="K169" s="898"/>
    </row>
    <row r="170" spans="1:11">
      <c r="A170" s="899"/>
      <c r="B170" s="897"/>
      <c r="C170" s="898"/>
      <c r="D170" s="898"/>
      <c r="E170" s="898"/>
      <c r="F170" s="898"/>
      <c r="G170" s="898"/>
      <c r="H170" s="898"/>
      <c r="I170" s="898"/>
      <c r="J170" s="898"/>
      <c r="K170" s="898"/>
    </row>
    <row r="171" spans="1:11">
      <c r="A171" s="899"/>
      <c r="B171" s="897"/>
      <c r="C171" s="898"/>
      <c r="D171" s="898"/>
      <c r="E171" s="898"/>
      <c r="F171" s="898"/>
      <c r="G171" s="898"/>
      <c r="H171" s="898"/>
      <c r="I171" s="898"/>
      <c r="J171" s="898"/>
      <c r="K171" s="898"/>
    </row>
    <row r="172" spans="1:11">
      <c r="A172" s="899"/>
      <c r="B172" s="897"/>
      <c r="C172" s="898"/>
      <c r="D172" s="898"/>
      <c r="E172" s="898"/>
      <c r="F172" s="898"/>
      <c r="G172" s="898"/>
      <c r="H172" s="898"/>
      <c r="I172" s="898"/>
      <c r="J172" s="898"/>
      <c r="K172" s="898"/>
    </row>
    <row r="173" spans="1:11">
      <c r="A173" s="899"/>
      <c r="B173" s="897"/>
      <c r="C173" s="898"/>
      <c r="D173" s="898"/>
      <c r="E173" s="898"/>
      <c r="F173" s="898"/>
      <c r="G173" s="898"/>
      <c r="H173" s="898"/>
      <c r="I173" s="898"/>
      <c r="J173" s="898"/>
      <c r="K173" s="898"/>
    </row>
    <row r="174" spans="1:11">
      <c r="A174" s="899"/>
      <c r="B174" s="897"/>
      <c r="C174" s="898"/>
      <c r="D174" s="898"/>
      <c r="E174" s="898"/>
      <c r="F174" s="898"/>
      <c r="G174" s="898"/>
      <c r="H174" s="898"/>
      <c r="I174" s="898"/>
      <c r="J174" s="898"/>
      <c r="K174" s="898"/>
    </row>
    <row r="175" spans="1:11">
      <c r="A175" s="899"/>
      <c r="B175" s="897"/>
      <c r="C175" s="898"/>
      <c r="D175" s="898"/>
      <c r="E175" s="898"/>
      <c r="F175" s="898"/>
      <c r="G175" s="898"/>
      <c r="H175" s="898"/>
      <c r="I175" s="898"/>
      <c r="J175" s="898"/>
      <c r="K175" s="898"/>
    </row>
    <row r="176" spans="1:11">
      <c r="A176" s="899"/>
      <c r="B176" s="897"/>
      <c r="C176" s="898"/>
      <c r="D176" s="898"/>
      <c r="E176" s="898"/>
      <c r="F176" s="898"/>
      <c r="G176" s="898"/>
      <c r="H176" s="898"/>
      <c r="I176" s="898"/>
      <c r="J176" s="898"/>
      <c r="K176" s="898"/>
    </row>
    <row r="177" spans="1:11">
      <c r="A177" s="899"/>
      <c r="B177" s="897"/>
      <c r="C177" s="898"/>
      <c r="D177" s="898"/>
      <c r="E177" s="898"/>
      <c r="F177" s="898"/>
      <c r="G177" s="898"/>
      <c r="H177" s="898"/>
      <c r="I177" s="898"/>
      <c r="J177" s="898"/>
      <c r="K177" s="898"/>
    </row>
    <row r="178" spans="1:11">
      <c r="A178" s="899"/>
      <c r="B178" s="897"/>
      <c r="C178" s="898"/>
      <c r="D178" s="898"/>
      <c r="E178" s="898"/>
      <c r="F178" s="898"/>
      <c r="G178" s="898"/>
      <c r="H178" s="898"/>
      <c r="I178" s="898"/>
      <c r="J178" s="898"/>
      <c r="K178" s="898"/>
    </row>
    <row r="179" spans="1:11">
      <c r="A179" s="899"/>
      <c r="B179" s="897"/>
      <c r="C179" s="898"/>
      <c r="D179" s="898"/>
      <c r="E179" s="898"/>
      <c r="F179" s="898"/>
      <c r="G179" s="898"/>
      <c r="H179" s="898"/>
      <c r="I179" s="898"/>
      <c r="J179" s="898"/>
      <c r="K179" s="898"/>
    </row>
    <row r="180" spans="1:11">
      <c r="A180" s="899"/>
      <c r="B180" s="897"/>
      <c r="C180" s="898"/>
      <c r="D180" s="898"/>
      <c r="E180" s="898"/>
      <c r="F180" s="898"/>
      <c r="G180" s="898"/>
      <c r="H180" s="898"/>
      <c r="I180" s="898"/>
      <c r="J180" s="898"/>
      <c r="K180" s="898"/>
    </row>
    <row r="181" spans="1:11">
      <c r="A181" s="899"/>
      <c r="B181" s="897"/>
      <c r="C181" s="898"/>
      <c r="D181" s="898"/>
      <c r="E181" s="898"/>
      <c r="F181" s="898"/>
      <c r="G181" s="898"/>
      <c r="H181" s="898"/>
      <c r="I181" s="898"/>
      <c r="J181" s="898"/>
      <c r="K181" s="898"/>
    </row>
    <row r="182" spans="1:11">
      <c r="A182" s="899"/>
      <c r="B182" s="897"/>
      <c r="C182" s="898"/>
      <c r="D182" s="898"/>
      <c r="E182" s="898"/>
      <c r="F182" s="898"/>
      <c r="G182" s="898"/>
      <c r="H182" s="898"/>
      <c r="I182" s="898"/>
      <c r="J182" s="898"/>
      <c r="K182" s="898"/>
    </row>
    <row r="183" spans="1:11">
      <c r="A183" s="899"/>
      <c r="B183" s="897"/>
      <c r="C183" s="898"/>
      <c r="D183" s="898"/>
      <c r="E183" s="898"/>
      <c r="F183" s="898"/>
      <c r="G183" s="898"/>
      <c r="H183" s="898"/>
      <c r="I183" s="898"/>
      <c r="J183" s="898"/>
      <c r="K183" s="898"/>
    </row>
    <row r="184" spans="1:11">
      <c r="A184" s="899"/>
      <c r="B184" s="897"/>
      <c r="C184" s="898"/>
      <c r="D184" s="898"/>
      <c r="E184" s="898"/>
      <c r="F184" s="898"/>
      <c r="G184" s="898"/>
      <c r="H184" s="898"/>
      <c r="I184" s="898"/>
      <c r="J184" s="898"/>
      <c r="K184" s="898"/>
    </row>
    <row r="185" spans="1:11">
      <c r="A185" s="899"/>
      <c r="B185" s="897"/>
      <c r="C185" s="898"/>
      <c r="D185" s="898"/>
      <c r="E185" s="898"/>
      <c r="F185" s="898"/>
      <c r="G185" s="898"/>
      <c r="H185" s="898"/>
      <c r="I185" s="898"/>
      <c r="J185" s="898"/>
      <c r="K185" s="898"/>
    </row>
    <row r="186" spans="1:11">
      <c r="A186" s="899"/>
      <c r="B186" s="897"/>
      <c r="C186" s="898"/>
      <c r="D186" s="898"/>
      <c r="E186" s="898"/>
      <c r="F186" s="898"/>
      <c r="G186" s="898"/>
      <c r="H186" s="898"/>
      <c r="I186" s="898"/>
      <c r="J186" s="898"/>
      <c r="K186" s="898"/>
    </row>
    <row r="187" spans="1:11">
      <c r="A187" s="899"/>
      <c r="B187" s="897"/>
      <c r="C187" s="898"/>
      <c r="D187" s="898"/>
      <c r="E187" s="898"/>
      <c r="F187" s="898"/>
      <c r="G187" s="898"/>
      <c r="H187" s="898"/>
      <c r="I187" s="898"/>
      <c r="J187" s="898"/>
      <c r="K187" s="898"/>
    </row>
    <row r="188" spans="1:11">
      <c r="A188" s="899"/>
      <c r="B188" s="897"/>
      <c r="C188" s="898"/>
      <c r="D188" s="898"/>
      <c r="E188" s="898"/>
      <c r="F188" s="898"/>
      <c r="G188" s="898"/>
      <c r="H188" s="898"/>
      <c r="I188" s="898"/>
      <c r="J188" s="898"/>
      <c r="K188" s="898"/>
    </row>
    <row r="189" spans="1:11">
      <c r="A189" s="899"/>
      <c r="B189" s="897"/>
      <c r="C189" s="898"/>
      <c r="D189" s="898"/>
      <c r="E189" s="898"/>
      <c r="F189" s="898"/>
      <c r="G189" s="898"/>
      <c r="H189" s="898"/>
      <c r="I189" s="898"/>
      <c r="J189" s="898"/>
      <c r="K189" s="898"/>
    </row>
    <row r="190" spans="1:11">
      <c r="A190" s="899"/>
      <c r="B190" s="897"/>
      <c r="C190" s="898"/>
      <c r="D190" s="898"/>
      <c r="E190" s="898"/>
      <c r="F190" s="898"/>
      <c r="G190" s="898"/>
      <c r="H190" s="898"/>
      <c r="I190" s="898"/>
      <c r="J190" s="898"/>
      <c r="K190" s="898"/>
    </row>
    <row r="191" spans="1:11">
      <c r="A191" s="899"/>
      <c r="B191" s="897"/>
      <c r="C191" s="898"/>
      <c r="D191" s="898"/>
      <c r="E191" s="898"/>
      <c r="F191" s="898"/>
      <c r="G191" s="898"/>
      <c r="H191" s="898"/>
      <c r="I191" s="898"/>
      <c r="J191" s="898"/>
      <c r="K191" s="898"/>
    </row>
    <row r="192" spans="1:11">
      <c r="A192" s="899"/>
      <c r="B192" s="897"/>
      <c r="C192" s="898"/>
      <c r="D192" s="898"/>
      <c r="E192" s="898"/>
      <c r="F192" s="898"/>
      <c r="G192" s="898"/>
      <c r="H192" s="898"/>
      <c r="I192" s="898"/>
      <c r="J192" s="898"/>
      <c r="K192" s="898"/>
    </row>
    <row r="193" spans="1:11">
      <c r="A193" s="899"/>
      <c r="B193" s="897"/>
      <c r="C193" s="898"/>
      <c r="D193" s="898"/>
      <c r="E193" s="898"/>
      <c r="F193" s="898"/>
      <c r="G193" s="898"/>
      <c r="H193" s="898"/>
      <c r="I193" s="898"/>
      <c r="J193" s="898"/>
      <c r="K193" s="898"/>
    </row>
    <row r="194" spans="1:11">
      <c r="A194" s="899"/>
      <c r="B194" s="897"/>
      <c r="C194" s="898"/>
      <c r="D194" s="898"/>
      <c r="E194" s="898"/>
      <c r="F194" s="898"/>
      <c r="G194" s="898"/>
      <c r="H194" s="898"/>
      <c r="I194" s="898"/>
      <c r="J194" s="898"/>
      <c r="K194" s="898"/>
    </row>
    <row r="195" spans="1:11">
      <c r="A195" s="899"/>
      <c r="B195" s="897"/>
      <c r="C195" s="898"/>
      <c r="D195" s="898"/>
      <c r="E195" s="898"/>
      <c r="F195" s="898"/>
      <c r="G195" s="898"/>
      <c r="H195" s="898"/>
      <c r="I195" s="898"/>
      <c r="J195" s="898"/>
      <c r="K195" s="898"/>
    </row>
    <row r="196" spans="1:11">
      <c r="A196" s="899"/>
      <c r="B196" s="897"/>
      <c r="C196" s="898"/>
      <c r="D196" s="898"/>
      <c r="E196" s="898"/>
      <c r="F196" s="898"/>
      <c r="G196" s="898"/>
      <c r="H196" s="898"/>
      <c r="I196" s="898"/>
      <c r="J196" s="898"/>
      <c r="K196" s="898"/>
    </row>
    <row r="197" spans="1:11">
      <c r="A197" s="899"/>
      <c r="B197" s="897"/>
      <c r="C197" s="898"/>
      <c r="D197" s="898"/>
      <c r="E197" s="898"/>
      <c r="F197" s="898"/>
      <c r="G197" s="898"/>
      <c r="H197" s="898"/>
      <c r="I197" s="898"/>
      <c r="J197" s="898"/>
      <c r="K197" s="898"/>
    </row>
    <row r="198" spans="1:11">
      <c r="A198" s="899"/>
      <c r="B198" s="897"/>
      <c r="C198" s="898"/>
      <c r="D198" s="898"/>
      <c r="E198" s="898"/>
      <c r="F198" s="898"/>
      <c r="G198" s="898"/>
      <c r="H198" s="898"/>
      <c r="I198" s="898"/>
      <c r="J198" s="898"/>
      <c r="K198" s="898"/>
    </row>
    <row r="199" spans="1:11">
      <c r="A199" s="899"/>
      <c r="B199" s="897"/>
      <c r="C199" s="898"/>
      <c r="D199" s="898"/>
      <c r="E199" s="898"/>
      <c r="F199" s="898"/>
      <c r="G199" s="898"/>
      <c r="H199" s="898"/>
      <c r="I199" s="898"/>
      <c r="J199" s="898"/>
      <c r="K199" s="898"/>
    </row>
    <row r="200" spans="1:11">
      <c r="A200" s="899"/>
      <c r="B200" s="897"/>
      <c r="C200" s="898"/>
      <c r="D200" s="898"/>
      <c r="E200" s="898"/>
      <c r="F200" s="898"/>
      <c r="G200" s="898"/>
      <c r="H200" s="898"/>
      <c r="I200" s="898"/>
      <c r="J200" s="898"/>
      <c r="K200" s="898"/>
    </row>
    <row r="201" spans="1:11">
      <c r="A201" s="899"/>
      <c r="B201" s="897"/>
      <c r="C201" s="898"/>
      <c r="D201" s="898"/>
      <c r="E201" s="898"/>
      <c r="F201" s="898"/>
      <c r="G201" s="898"/>
      <c r="H201" s="898"/>
      <c r="I201" s="898"/>
      <c r="J201" s="898"/>
      <c r="K201" s="898"/>
    </row>
    <row r="202" spans="1:11">
      <c r="A202" s="899"/>
      <c r="B202" s="897"/>
      <c r="C202" s="898"/>
      <c r="D202" s="898"/>
      <c r="E202" s="898"/>
      <c r="F202" s="898"/>
      <c r="G202" s="898"/>
      <c r="H202" s="898"/>
      <c r="I202" s="898"/>
      <c r="J202" s="898"/>
      <c r="K202" s="898"/>
    </row>
    <row r="203" spans="1:11">
      <c r="A203" s="899"/>
      <c r="B203" s="897"/>
      <c r="C203" s="898"/>
      <c r="D203" s="898"/>
      <c r="E203" s="898"/>
      <c r="F203" s="898"/>
      <c r="G203" s="898"/>
      <c r="H203" s="898"/>
      <c r="I203" s="898"/>
      <c r="J203" s="898"/>
      <c r="K203" s="898"/>
    </row>
    <row r="204" spans="1:11">
      <c r="A204" s="899"/>
      <c r="B204" s="897"/>
      <c r="C204" s="898"/>
      <c r="D204" s="898"/>
      <c r="E204" s="898"/>
      <c r="F204" s="898"/>
      <c r="G204" s="898"/>
      <c r="H204" s="898"/>
      <c r="I204" s="898"/>
      <c r="J204" s="898"/>
      <c r="K204" s="898"/>
    </row>
    <row r="205" spans="1:11">
      <c r="A205" s="899"/>
      <c r="B205" s="897"/>
      <c r="C205" s="898"/>
      <c r="D205" s="898"/>
      <c r="E205" s="898"/>
      <c r="F205" s="898"/>
      <c r="G205" s="898"/>
      <c r="H205" s="898"/>
      <c r="I205" s="898"/>
      <c r="J205" s="898"/>
      <c r="K205" s="898"/>
    </row>
    <row r="206" spans="1:11">
      <c r="A206" s="899"/>
      <c r="B206" s="897"/>
      <c r="C206" s="898"/>
      <c r="D206" s="898"/>
      <c r="E206" s="898"/>
      <c r="F206" s="898"/>
      <c r="G206" s="898"/>
      <c r="H206" s="898"/>
      <c r="I206" s="898"/>
      <c r="J206" s="898"/>
      <c r="K206" s="898"/>
    </row>
    <row r="207" spans="1:11">
      <c r="A207" s="899"/>
      <c r="B207" s="897"/>
      <c r="C207" s="898"/>
      <c r="D207" s="898"/>
      <c r="E207" s="898"/>
      <c r="F207" s="898"/>
      <c r="G207" s="898"/>
      <c r="H207" s="898"/>
      <c r="I207" s="898"/>
      <c r="J207" s="898"/>
      <c r="K207" s="898"/>
    </row>
    <row r="208" spans="1:11">
      <c r="A208" s="899"/>
      <c r="B208" s="897"/>
      <c r="C208" s="898"/>
      <c r="D208" s="898"/>
      <c r="E208" s="898"/>
      <c r="F208" s="898"/>
      <c r="G208" s="898"/>
      <c r="H208" s="898"/>
      <c r="I208" s="898"/>
      <c r="J208" s="898"/>
      <c r="K208" s="898"/>
    </row>
    <row r="209" spans="1:11">
      <c r="A209" s="899"/>
      <c r="B209" s="897"/>
      <c r="C209" s="898"/>
      <c r="D209" s="898"/>
      <c r="E209" s="898"/>
      <c r="F209" s="898"/>
      <c r="G209" s="898"/>
      <c r="H209" s="898"/>
      <c r="I209" s="898"/>
      <c r="J209" s="898"/>
      <c r="K209" s="898"/>
    </row>
    <row r="210" spans="1:11">
      <c r="A210" s="899"/>
      <c r="B210" s="897"/>
      <c r="C210" s="898"/>
      <c r="D210" s="898"/>
      <c r="E210" s="898"/>
      <c r="F210" s="898"/>
      <c r="G210" s="898"/>
      <c r="H210" s="898"/>
      <c r="I210" s="898"/>
      <c r="J210" s="898"/>
      <c r="K210" s="898"/>
    </row>
    <row r="211" spans="1:11">
      <c r="A211" s="899"/>
      <c r="B211" s="897"/>
      <c r="C211" s="898"/>
      <c r="D211" s="898"/>
      <c r="E211" s="898"/>
      <c r="F211" s="898"/>
      <c r="G211" s="898"/>
      <c r="H211" s="898"/>
      <c r="I211" s="898"/>
      <c r="J211" s="898"/>
      <c r="K211" s="898"/>
    </row>
    <row r="212" spans="1:11">
      <c r="A212" s="899"/>
      <c r="B212" s="897"/>
      <c r="C212" s="898"/>
      <c r="D212" s="898"/>
      <c r="E212" s="898"/>
      <c r="F212" s="898"/>
      <c r="G212" s="898"/>
      <c r="H212" s="898"/>
      <c r="I212" s="898"/>
      <c r="J212" s="898"/>
      <c r="K212" s="898"/>
    </row>
    <row r="213" spans="1:11">
      <c r="A213" s="899"/>
      <c r="B213" s="897"/>
      <c r="C213" s="898"/>
      <c r="D213" s="898"/>
      <c r="E213" s="898"/>
      <c r="F213" s="898"/>
      <c r="G213" s="898"/>
      <c r="H213" s="898"/>
      <c r="I213" s="898"/>
      <c r="J213" s="898"/>
      <c r="K213" s="898"/>
    </row>
    <row r="214" spans="1:11">
      <c r="A214" s="899"/>
      <c r="B214" s="897"/>
      <c r="C214" s="898"/>
      <c r="D214" s="898"/>
      <c r="E214" s="898"/>
      <c r="F214" s="898"/>
      <c r="G214" s="898"/>
      <c r="H214" s="898"/>
      <c r="I214" s="898"/>
      <c r="J214" s="898"/>
      <c r="K214" s="898"/>
    </row>
    <row r="215" spans="1:11">
      <c r="A215" s="899"/>
      <c r="B215" s="897"/>
      <c r="C215" s="898"/>
      <c r="D215" s="898"/>
      <c r="E215" s="898"/>
      <c r="F215" s="898"/>
      <c r="G215" s="898"/>
      <c r="H215" s="898"/>
      <c r="I215" s="898"/>
      <c r="J215" s="898"/>
      <c r="K215" s="898"/>
    </row>
    <row r="216" spans="1:11">
      <c r="A216" s="899"/>
      <c r="B216" s="897"/>
      <c r="C216" s="898"/>
      <c r="D216" s="898"/>
      <c r="E216" s="898"/>
      <c r="F216" s="898"/>
      <c r="G216" s="898"/>
      <c r="H216" s="898"/>
      <c r="I216" s="898"/>
      <c r="J216" s="898"/>
      <c r="K216" s="898"/>
    </row>
    <row r="217" spans="1:11">
      <c r="A217" s="899"/>
      <c r="B217" s="897"/>
      <c r="C217" s="898"/>
      <c r="D217" s="898"/>
      <c r="E217" s="898"/>
      <c r="F217" s="898"/>
      <c r="G217" s="898"/>
      <c r="H217" s="898"/>
      <c r="I217" s="898"/>
      <c r="J217" s="898"/>
      <c r="K217" s="898"/>
    </row>
    <row r="218" spans="1:11">
      <c r="A218" s="899"/>
      <c r="B218" s="897"/>
      <c r="C218" s="898"/>
      <c r="D218" s="898"/>
      <c r="E218" s="898"/>
      <c r="F218" s="898"/>
      <c r="G218" s="898"/>
      <c r="H218" s="898"/>
      <c r="I218" s="898"/>
      <c r="J218" s="898"/>
      <c r="K218" s="898"/>
    </row>
    <row r="219" spans="1:11">
      <c r="A219" s="899"/>
      <c r="B219" s="897"/>
      <c r="C219" s="898"/>
      <c r="D219" s="898"/>
      <c r="E219" s="898"/>
      <c r="F219" s="898"/>
      <c r="G219" s="898"/>
      <c r="H219" s="898"/>
      <c r="I219" s="898"/>
      <c r="J219" s="898"/>
      <c r="K219" s="898"/>
    </row>
    <row r="220" spans="1:11">
      <c r="A220" s="899"/>
      <c r="B220" s="897"/>
      <c r="C220" s="898"/>
      <c r="D220" s="898"/>
      <c r="E220" s="898"/>
      <c r="F220" s="898"/>
      <c r="G220" s="898"/>
      <c r="H220" s="898"/>
      <c r="I220" s="898"/>
      <c r="J220" s="898"/>
      <c r="K220" s="898"/>
    </row>
    <row r="221" spans="1:11">
      <c r="A221" s="899"/>
      <c r="B221" s="897"/>
      <c r="C221" s="898"/>
      <c r="D221" s="898"/>
      <c r="E221" s="898"/>
      <c r="F221" s="898"/>
      <c r="G221" s="898"/>
      <c r="H221" s="898"/>
      <c r="I221" s="898"/>
      <c r="J221" s="898"/>
      <c r="K221" s="898"/>
    </row>
    <row r="222" spans="1:11">
      <c r="A222" s="899"/>
      <c r="B222" s="897"/>
      <c r="C222" s="898"/>
      <c r="D222" s="898"/>
      <c r="E222" s="898"/>
      <c r="F222" s="898"/>
      <c r="G222" s="898"/>
      <c r="H222" s="898"/>
      <c r="I222" s="898"/>
      <c r="J222" s="898"/>
      <c r="K222" s="898"/>
    </row>
    <row r="223" spans="1:11">
      <c r="A223" s="899"/>
      <c r="B223" s="897"/>
      <c r="C223" s="898"/>
      <c r="D223" s="898"/>
      <c r="E223" s="898"/>
      <c r="F223" s="898"/>
      <c r="G223" s="898"/>
      <c r="H223" s="898"/>
      <c r="I223" s="898"/>
      <c r="J223" s="898"/>
      <c r="K223" s="898"/>
    </row>
    <row r="224" spans="1:11">
      <c r="A224" s="899"/>
      <c r="B224" s="897"/>
      <c r="C224" s="898"/>
      <c r="D224" s="898"/>
      <c r="E224" s="898"/>
      <c r="F224" s="898"/>
      <c r="G224" s="898"/>
      <c r="H224" s="898"/>
      <c r="I224" s="898"/>
      <c r="J224" s="898"/>
      <c r="K224" s="898"/>
    </row>
    <row r="225" spans="1:11">
      <c r="A225" s="899"/>
      <c r="B225" s="897"/>
      <c r="C225" s="898"/>
      <c r="D225" s="898"/>
      <c r="E225" s="898"/>
      <c r="F225" s="898"/>
      <c r="G225" s="898"/>
      <c r="H225" s="898"/>
      <c r="I225" s="898"/>
      <c r="J225" s="898"/>
      <c r="K225" s="898"/>
    </row>
    <row r="226" spans="1:11">
      <c r="A226" s="899"/>
      <c r="B226" s="897"/>
      <c r="C226" s="898"/>
      <c r="D226" s="898"/>
      <c r="E226" s="898"/>
      <c r="F226" s="898"/>
      <c r="G226" s="898"/>
      <c r="H226" s="898"/>
      <c r="I226" s="898"/>
      <c r="J226" s="898"/>
      <c r="K226" s="898"/>
    </row>
    <row r="227" spans="1:11">
      <c r="A227" s="899"/>
      <c r="B227" s="897"/>
      <c r="C227" s="898"/>
      <c r="D227" s="898"/>
      <c r="E227" s="898"/>
      <c r="F227" s="898"/>
      <c r="G227" s="898"/>
      <c r="H227" s="898"/>
      <c r="I227" s="898"/>
      <c r="J227" s="898"/>
      <c r="K227" s="898"/>
    </row>
    <row r="228" spans="1:11">
      <c r="A228" s="899"/>
      <c r="B228" s="897"/>
      <c r="C228" s="898"/>
      <c r="D228" s="898"/>
      <c r="E228" s="898"/>
      <c r="F228" s="898"/>
      <c r="G228" s="898"/>
      <c r="H228" s="898"/>
      <c r="I228" s="898"/>
      <c r="J228" s="898"/>
      <c r="K228" s="898"/>
    </row>
    <row r="229" spans="1:11">
      <c r="A229" s="899"/>
      <c r="B229" s="897"/>
      <c r="C229" s="898"/>
      <c r="D229" s="898"/>
      <c r="E229" s="898"/>
      <c r="F229" s="898"/>
      <c r="G229" s="898"/>
      <c r="H229" s="898"/>
      <c r="I229" s="898"/>
      <c r="J229" s="898"/>
      <c r="K229" s="898"/>
    </row>
    <row r="230" spans="1:11">
      <c r="A230" s="899"/>
      <c r="B230" s="897"/>
      <c r="C230" s="898"/>
      <c r="D230" s="898"/>
      <c r="E230" s="898"/>
      <c r="F230" s="898"/>
      <c r="G230" s="898"/>
      <c r="H230" s="898"/>
      <c r="I230" s="898"/>
      <c r="J230" s="898"/>
      <c r="K230" s="898"/>
    </row>
    <row r="231" spans="1:11">
      <c r="A231" s="899"/>
      <c r="B231" s="897"/>
      <c r="C231" s="898"/>
      <c r="D231" s="898"/>
      <c r="E231" s="898"/>
      <c r="F231" s="898"/>
      <c r="G231" s="898"/>
      <c r="H231" s="898"/>
      <c r="I231" s="898"/>
      <c r="J231" s="898"/>
      <c r="K231" s="898"/>
    </row>
    <row r="232" spans="1:11">
      <c r="A232" s="899"/>
      <c r="B232" s="897"/>
      <c r="C232" s="898"/>
      <c r="D232" s="898"/>
      <c r="E232" s="898"/>
      <c r="F232" s="898"/>
      <c r="G232" s="898"/>
      <c r="H232" s="898"/>
      <c r="I232" s="898"/>
      <c r="J232" s="898"/>
      <c r="K232" s="898"/>
    </row>
    <row r="233" spans="1:11">
      <c r="A233" s="899"/>
      <c r="B233" s="897"/>
      <c r="C233" s="898"/>
      <c r="D233" s="898"/>
      <c r="E233" s="898"/>
      <c r="F233" s="898"/>
      <c r="G233" s="898"/>
      <c r="H233" s="898"/>
      <c r="I233" s="898"/>
      <c r="J233" s="898"/>
      <c r="K233" s="898"/>
    </row>
    <row r="234" spans="1:11">
      <c r="A234" s="899"/>
      <c r="B234" s="897"/>
      <c r="C234" s="898"/>
      <c r="D234" s="898"/>
      <c r="E234" s="898"/>
      <c r="F234" s="898"/>
      <c r="G234" s="898"/>
      <c r="H234" s="898"/>
      <c r="I234" s="898"/>
      <c r="J234" s="898"/>
      <c r="K234" s="898"/>
    </row>
    <row r="235" spans="1:11">
      <c r="A235" s="899"/>
      <c r="B235" s="897"/>
      <c r="C235" s="898"/>
      <c r="D235" s="898"/>
      <c r="E235" s="898"/>
      <c r="F235" s="898"/>
      <c r="G235" s="898"/>
      <c r="H235" s="898"/>
      <c r="I235" s="898"/>
      <c r="J235" s="898"/>
      <c r="K235" s="898"/>
    </row>
    <row r="236" spans="1:11">
      <c r="A236" s="899"/>
      <c r="B236" s="897"/>
      <c r="C236" s="898"/>
      <c r="D236" s="898"/>
      <c r="E236" s="898"/>
      <c r="F236" s="898"/>
      <c r="G236" s="898"/>
      <c r="H236" s="898"/>
      <c r="I236" s="898"/>
      <c r="J236" s="898"/>
      <c r="K236" s="898"/>
    </row>
    <row r="237" spans="1:11">
      <c r="A237" s="899"/>
      <c r="B237" s="897"/>
      <c r="C237" s="898"/>
      <c r="D237" s="898"/>
      <c r="E237" s="898"/>
      <c r="F237" s="898"/>
      <c r="G237" s="898"/>
      <c r="H237" s="898"/>
      <c r="I237" s="898"/>
      <c r="J237" s="898"/>
      <c r="K237" s="898"/>
    </row>
    <row r="238" spans="1:11">
      <c r="A238" s="899"/>
      <c r="B238" s="897"/>
      <c r="C238" s="898"/>
      <c r="D238" s="898"/>
      <c r="E238" s="898"/>
      <c r="F238" s="898"/>
      <c r="G238" s="898"/>
      <c r="H238" s="898"/>
      <c r="I238" s="898"/>
      <c r="J238" s="898"/>
      <c r="K238" s="898"/>
    </row>
    <row r="239" spans="1:11">
      <c r="A239" s="899"/>
      <c r="B239" s="897"/>
      <c r="C239" s="898"/>
      <c r="D239" s="898"/>
      <c r="E239" s="898"/>
      <c r="F239" s="898"/>
      <c r="G239" s="898"/>
      <c r="H239" s="898"/>
      <c r="I239" s="898"/>
      <c r="J239" s="898"/>
      <c r="K239" s="898"/>
    </row>
    <row r="240" spans="1:11">
      <c r="A240" s="899"/>
      <c r="B240" s="897"/>
      <c r="C240" s="898"/>
      <c r="D240" s="898"/>
      <c r="E240" s="898"/>
      <c r="F240" s="898"/>
      <c r="G240" s="898"/>
      <c r="H240" s="898"/>
      <c r="I240" s="898"/>
      <c r="J240" s="898"/>
      <c r="K240" s="898"/>
    </row>
    <row r="241" spans="1:11">
      <c r="A241" s="899"/>
      <c r="B241" s="897"/>
      <c r="C241" s="898"/>
      <c r="D241" s="898"/>
      <c r="E241" s="898"/>
      <c r="F241" s="898"/>
      <c r="G241" s="898"/>
      <c r="H241" s="898"/>
      <c r="I241" s="898"/>
      <c r="J241" s="898"/>
      <c r="K241" s="898"/>
    </row>
    <row r="242" spans="1:11">
      <c r="A242" s="899"/>
      <c r="B242" s="897"/>
      <c r="C242" s="898"/>
      <c r="D242" s="898"/>
      <c r="E242" s="898"/>
      <c r="F242" s="898"/>
      <c r="G242" s="898"/>
      <c r="H242" s="898"/>
      <c r="I242" s="898"/>
      <c r="J242" s="898"/>
      <c r="K242" s="898"/>
    </row>
    <row r="243" spans="1:11">
      <c r="A243" s="899"/>
      <c r="B243" s="897"/>
      <c r="C243" s="898"/>
      <c r="D243" s="898"/>
      <c r="E243" s="898"/>
      <c r="F243" s="898"/>
      <c r="G243" s="898"/>
      <c r="H243" s="898"/>
      <c r="I243" s="898"/>
      <c r="J243" s="898"/>
      <c r="K243" s="898"/>
    </row>
    <row r="244" spans="1:11">
      <c r="A244" s="899"/>
      <c r="B244" s="897"/>
      <c r="C244" s="898"/>
      <c r="D244" s="898"/>
      <c r="E244" s="898"/>
      <c r="F244" s="898"/>
      <c r="G244" s="898"/>
      <c r="H244" s="898"/>
      <c r="I244" s="898"/>
      <c r="J244" s="898"/>
      <c r="K244" s="898"/>
    </row>
    <row r="245" spans="1:11">
      <c r="A245" s="899"/>
      <c r="B245" s="897"/>
      <c r="C245" s="898"/>
      <c r="D245" s="898"/>
      <c r="E245" s="898"/>
      <c r="F245" s="898"/>
      <c r="G245" s="898"/>
      <c r="H245" s="898"/>
      <c r="I245" s="898"/>
      <c r="J245" s="898"/>
      <c r="K245" s="898"/>
    </row>
    <row r="246" spans="1:11">
      <c r="A246" s="899"/>
      <c r="B246" s="897"/>
      <c r="C246" s="898"/>
      <c r="D246" s="898"/>
      <c r="E246" s="898"/>
      <c r="F246" s="898"/>
      <c r="G246" s="898"/>
      <c r="H246" s="898"/>
      <c r="I246" s="898"/>
      <c r="J246" s="898"/>
      <c r="K246" s="898"/>
    </row>
    <row r="247" spans="1:11">
      <c r="A247" s="899"/>
      <c r="B247" s="897"/>
      <c r="C247" s="898"/>
      <c r="D247" s="898"/>
      <c r="E247" s="898"/>
      <c r="F247" s="898"/>
      <c r="G247" s="898"/>
      <c r="H247" s="898"/>
      <c r="I247" s="898"/>
      <c r="J247" s="898"/>
      <c r="K247" s="898"/>
    </row>
    <row r="248" spans="1:11">
      <c r="A248" s="899"/>
      <c r="B248" s="897"/>
      <c r="C248" s="898"/>
      <c r="D248" s="898"/>
      <c r="E248" s="898"/>
      <c r="F248" s="898"/>
      <c r="G248" s="898"/>
      <c r="H248" s="898"/>
      <c r="I248" s="898"/>
      <c r="J248" s="898"/>
      <c r="K248" s="898"/>
    </row>
    <row r="249" spans="1:11">
      <c r="A249" s="899"/>
      <c r="B249" s="897"/>
      <c r="C249" s="898"/>
      <c r="D249" s="898"/>
      <c r="E249" s="898"/>
      <c r="F249" s="898"/>
      <c r="G249" s="898"/>
      <c r="H249" s="898"/>
      <c r="I249" s="898"/>
      <c r="J249" s="898"/>
      <c r="K249" s="898"/>
    </row>
    <row r="250" spans="1:11">
      <c r="A250" s="899"/>
      <c r="B250" s="897"/>
      <c r="C250" s="898"/>
      <c r="D250" s="898"/>
      <c r="E250" s="898"/>
      <c r="F250" s="898"/>
      <c r="G250" s="898"/>
      <c r="H250" s="898"/>
      <c r="I250" s="898"/>
      <c r="J250" s="898"/>
      <c r="K250" s="898"/>
    </row>
    <row r="251" spans="1:11">
      <c r="A251" s="899"/>
      <c r="B251" s="897"/>
      <c r="C251" s="898"/>
      <c r="D251" s="898"/>
      <c r="E251" s="898"/>
      <c r="F251" s="898"/>
      <c r="G251" s="898"/>
      <c r="H251" s="898"/>
      <c r="I251" s="898"/>
      <c r="J251" s="898"/>
      <c r="K251" s="898"/>
    </row>
    <row r="252" spans="1:11">
      <c r="A252" s="899"/>
      <c r="B252" s="897"/>
      <c r="C252" s="898"/>
      <c r="D252" s="898"/>
      <c r="E252" s="898"/>
      <c r="F252" s="898"/>
      <c r="G252" s="898"/>
      <c r="H252" s="898"/>
      <c r="I252" s="898"/>
      <c r="J252" s="898"/>
      <c r="K252" s="898"/>
    </row>
    <row r="253" spans="1:11">
      <c r="A253" s="899"/>
      <c r="B253" s="897"/>
      <c r="C253" s="898"/>
      <c r="D253" s="898"/>
      <c r="E253" s="898"/>
      <c r="F253" s="898"/>
      <c r="G253" s="898"/>
      <c r="H253" s="898"/>
      <c r="I253" s="898"/>
      <c r="J253" s="898"/>
      <c r="K253" s="898"/>
    </row>
    <row r="254" spans="1:11">
      <c r="A254" s="899"/>
      <c r="B254" s="897"/>
      <c r="C254" s="898"/>
      <c r="D254" s="898"/>
      <c r="E254" s="898"/>
      <c r="F254" s="898"/>
      <c r="G254" s="898"/>
      <c r="H254" s="898"/>
      <c r="I254" s="898"/>
      <c r="J254" s="898"/>
      <c r="K254" s="898"/>
    </row>
    <row r="255" spans="1:11">
      <c r="A255" s="899"/>
      <c r="B255" s="897"/>
      <c r="C255" s="898"/>
      <c r="D255" s="898"/>
      <c r="E255" s="898"/>
      <c r="F255" s="898"/>
      <c r="G255" s="898"/>
      <c r="H255" s="898"/>
      <c r="I255" s="898"/>
      <c r="J255" s="898"/>
      <c r="K255" s="898"/>
    </row>
    <row r="256" spans="1:11">
      <c r="A256" s="899"/>
      <c r="B256" s="897"/>
      <c r="C256" s="898"/>
      <c r="D256" s="898"/>
      <c r="E256" s="898"/>
      <c r="F256" s="898"/>
      <c r="G256" s="898"/>
      <c r="H256" s="898"/>
      <c r="I256" s="898"/>
      <c r="J256" s="898"/>
      <c r="K256" s="898"/>
    </row>
    <row r="257" spans="1:11">
      <c r="A257" s="899"/>
      <c r="B257" s="897"/>
      <c r="C257" s="898"/>
      <c r="D257" s="898"/>
      <c r="E257" s="898"/>
      <c r="F257" s="898"/>
      <c r="G257" s="898"/>
      <c r="H257" s="898"/>
      <c r="I257" s="898"/>
      <c r="J257" s="898"/>
      <c r="K257" s="898"/>
    </row>
    <row r="258" spans="1:11">
      <c r="A258" s="899"/>
      <c r="B258" s="897"/>
      <c r="C258" s="898"/>
      <c r="D258" s="898"/>
      <c r="E258" s="898"/>
      <c r="F258" s="898"/>
      <c r="G258" s="898"/>
      <c r="H258" s="898"/>
      <c r="I258" s="898"/>
      <c r="J258" s="898"/>
      <c r="K258" s="898"/>
    </row>
    <row r="259" spans="1:11">
      <c r="A259" s="899"/>
      <c r="B259" s="897"/>
      <c r="C259" s="898"/>
      <c r="D259" s="898"/>
      <c r="E259" s="898"/>
      <c r="F259" s="898"/>
      <c r="G259" s="898"/>
      <c r="H259" s="898"/>
      <c r="I259" s="898"/>
      <c r="J259" s="898"/>
      <c r="K259" s="898"/>
    </row>
    <row r="260" spans="1:11">
      <c r="A260" s="899"/>
      <c r="B260" s="897"/>
      <c r="C260" s="898"/>
      <c r="D260" s="898"/>
      <c r="E260" s="898"/>
      <c r="F260" s="898"/>
      <c r="G260" s="898"/>
      <c r="H260" s="898"/>
      <c r="I260" s="898"/>
      <c r="J260" s="898"/>
      <c r="K260" s="898"/>
    </row>
    <row r="261" spans="1:11">
      <c r="A261" s="899"/>
      <c r="B261" s="897"/>
      <c r="C261" s="898"/>
      <c r="D261" s="898"/>
      <c r="E261" s="898"/>
      <c r="F261" s="898"/>
      <c r="G261" s="898"/>
      <c r="H261" s="898"/>
      <c r="I261" s="898"/>
      <c r="J261" s="898"/>
      <c r="K261" s="898"/>
    </row>
    <row r="262" spans="1:11">
      <c r="A262" s="899"/>
      <c r="B262" s="897"/>
      <c r="C262" s="898"/>
      <c r="D262" s="898"/>
      <c r="E262" s="898"/>
      <c r="F262" s="898"/>
      <c r="G262" s="898"/>
      <c r="H262" s="898"/>
      <c r="I262" s="898"/>
      <c r="J262" s="898"/>
      <c r="K262" s="898"/>
    </row>
    <row r="263" spans="1:11">
      <c r="A263" s="899"/>
      <c r="B263" s="897"/>
      <c r="C263" s="898"/>
      <c r="D263" s="898"/>
      <c r="E263" s="898"/>
      <c r="F263" s="898"/>
      <c r="G263" s="898"/>
      <c r="H263" s="898"/>
      <c r="I263" s="898"/>
      <c r="J263" s="898"/>
      <c r="K263" s="898"/>
    </row>
    <row r="264" spans="1:11">
      <c r="A264" s="899"/>
      <c r="B264" s="897"/>
      <c r="C264" s="898"/>
      <c r="D264" s="898"/>
      <c r="E264" s="898"/>
      <c r="F264" s="898"/>
      <c r="G264" s="898"/>
      <c r="H264" s="898"/>
      <c r="I264" s="898"/>
      <c r="J264" s="898"/>
      <c r="K264" s="898"/>
    </row>
    <row r="265" spans="1:11">
      <c r="A265" s="899"/>
      <c r="B265" s="897"/>
      <c r="C265" s="898"/>
      <c r="D265" s="898"/>
      <c r="E265" s="898"/>
      <c r="F265" s="898"/>
      <c r="G265" s="898"/>
      <c r="H265" s="898"/>
      <c r="I265" s="898"/>
      <c r="J265" s="898"/>
      <c r="K265" s="898"/>
    </row>
    <row r="266" spans="1:11">
      <c r="A266" s="899"/>
      <c r="B266" s="897"/>
      <c r="C266" s="898"/>
      <c r="D266" s="898"/>
      <c r="E266" s="898"/>
      <c r="F266" s="898"/>
      <c r="G266" s="898"/>
      <c r="H266" s="898"/>
      <c r="I266" s="898"/>
      <c r="J266" s="898"/>
      <c r="K266" s="898"/>
    </row>
    <row r="267" spans="1:11">
      <c r="A267" s="899"/>
      <c r="B267" s="897"/>
      <c r="C267" s="898"/>
      <c r="D267" s="898"/>
      <c r="E267" s="898"/>
      <c r="F267" s="898"/>
      <c r="G267" s="898"/>
      <c r="H267" s="898"/>
      <c r="I267" s="898"/>
      <c r="J267" s="898"/>
      <c r="K267" s="898"/>
    </row>
    <row r="268" spans="1:11">
      <c r="A268" s="899"/>
      <c r="B268" s="897"/>
      <c r="C268" s="898"/>
      <c r="D268" s="898"/>
      <c r="E268" s="898"/>
      <c r="F268" s="898"/>
      <c r="G268" s="898"/>
      <c r="H268" s="898"/>
      <c r="I268" s="898"/>
      <c r="J268" s="898"/>
      <c r="K268" s="898"/>
    </row>
    <row r="269" spans="1:11">
      <c r="A269" s="899"/>
      <c r="B269" s="897"/>
      <c r="C269" s="898"/>
      <c r="D269" s="898"/>
      <c r="E269" s="898"/>
      <c r="F269" s="898"/>
      <c r="G269" s="898"/>
      <c r="H269" s="898"/>
      <c r="I269" s="898"/>
      <c r="J269" s="898"/>
      <c r="K269" s="898"/>
    </row>
    <row r="270" spans="1:11">
      <c r="A270" s="899"/>
      <c r="B270" s="897"/>
      <c r="C270" s="898"/>
      <c r="D270" s="898"/>
      <c r="E270" s="898"/>
      <c r="F270" s="898"/>
      <c r="G270" s="898"/>
      <c r="H270" s="898"/>
      <c r="I270" s="898"/>
      <c r="J270" s="898"/>
      <c r="K270" s="898"/>
    </row>
    <row r="271" spans="1:11">
      <c r="A271" s="899"/>
      <c r="B271" s="897"/>
      <c r="C271" s="898"/>
      <c r="D271" s="898"/>
      <c r="E271" s="898"/>
      <c r="F271" s="898"/>
      <c r="G271" s="898"/>
      <c r="H271" s="898"/>
      <c r="I271" s="898"/>
      <c r="J271" s="898"/>
      <c r="K271" s="898"/>
    </row>
    <row r="272" spans="1:11">
      <c r="A272" s="899"/>
      <c r="B272" s="897"/>
      <c r="C272" s="898"/>
      <c r="D272" s="898"/>
      <c r="E272" s="898"/>
      <c r="F272" s="898"/>
      <c r="G272" s="898"/>
      <c r="H272" s="898"/>
      <c r="I272" s="898"/>
      <c r="J272" s="898"/>
      <c r="K272" s="898"/>
    </row>
    <row r="273" spans="1:11">
      <c r="A273" s="899"/>
      <c r="B273" s="897"/>
      <c r="C273" s="898"/>
      <c r="D273" s="898"/>
      <c r="E273" s="898"/>
      <c r="F273" s="898"/>
      <c r="G273" s="898"/>
      <c r="H273" s="898"/>
      <c r="I273" s="898"/>
      <c r="J273" s="898"/>
      <c r="K273" s="898"/>
    </row>
    <row r="274" spans="1:11">
      <c r="A274" s="899"/>
      <c r="B274" s="897"/>
      <c r="C274" s="898"/>
      <c r="D274" s="898"/>
      <c r="E274" s="898"/>
      <c r="F274" s="898"/>
      <c r="G274" s="898"/>
      <c r="H274" s="898"/>
      <c r="I274" s="898"/>
      <c r="J274" s="898"/>
      <c r="K274" s="898"/>
    </row>
    <row r="275" spans="1:11">
      <c r="A275" s="899"/>
      <c r="B275" s="897"/>
      <c r="C275" s="898"/>
      <c r="D275" s="898"/>
      <c r="E275" s="898"/>
      <c r="F275" s="898"/>
      <c r="G275" s="898"/>
      <c r="H275" s="898"/>
      <c r="I275" s="898"/>
      <c r="J275" s="898"/>
      <c r="K275" s="898"/>
    </row>
    <row r="276" spans="1:11">
      <c r="A276" s="899"/>
      <c r="B276" s="897"/>
      <c r="C276" s="898"/>
      <c r="D276" s="898"/>
      <c r="E276" s="898"/>
      <c r="F276" s="898"/>
      <c r="G276" s="898"/>
      <c r="H276" s="898"/>
      <c r="I276" s="898"/>
      <c r="J276" s="898"/>
      <c r="K276" s="898"/>
    </row>
    <row r="277" spans="1:11">
      <c r="A277" s="899"/>
      <c r="B277" s="897"/>
      <c r="C277" s="898"/>
      <c r="D277" s="898"/>
      <c r="E277" s="898"/>
      <c r="F277" s="898"/>
      <c r="G277" s="898"/>
      <c r="H277" s="898"/>
      <c r="I277" s="898"/>
      <c r="J277" s="898"/>
      <c r="K277" s="898"/>
    </row>
    <row r="278" spans="1:11">
      <c r="A278" s="899"/>
      <c r="B278" s="897"/>
      <c r="C278" s="898"/>
      <c r="D278" s="898"/>
      <c r="E278" s="898"/>
      <c r="F278" s="898"/>
      <c r="G278" s="898"/>
      <c r="H278" s="898"/>
      <c r="I278" s="898"/>
      <c r="J278" s="898"/>
      <c r="K278" s="898"/>
    </row>
    <row r="279" spans="1:11">
      <c r="A279" s="899"/>
      <c r="B279" s="897"/>
      <c r="C279" s="898"/>
      <c r="D279" s="898"/>
      <c r="E279" s="898"/>
      <c r="F279" s="898"/>
      <c r="G279" s="898"/>
      <c r="H279" s="898"/>
      <c r="I279" s="898"/>
      <c r="J279" s="898"/>
      <c r="K279" s="898"/>
    </row>
    <row r="280" spans="1:11">
      <c r="A280" s="899"/>
      <c r="B280" s="897"/>
      <c r="C280" s="898"/>
      <c r="D280" s="898"/>
      <c r="E280" s="898"/>
      <c r="F280" s="898"/>
      <c r="G280" s="898"/>
      <c r="H280" s="898"/>
      <c r="I280" s="898"/>
      <c r="J280" s="898"/>
      <c r="K280" s="898"/>
    </row>
    <row r="281" spans="1:11">
      <c r="A281" s="899"/>
      <c r="B281" s="897"/>
      <c r="C281" s="898"/>
      <c r="D281" s="898"/>
      <c r="E281" s="898"/>
      <c r="F281" s="898"/>
      <c r="G281" s="898"/>
      <c r="H281" s="898"/>
      <c r="I281" s="898"/>
      <c r="J281" s="898"/>
      <c r="K281" s="898"/>
    </row>
    <row r="282" spans="1:11">
      <c r="A282" s="899"/>
      <c r="B282" s="897"/>
      <c r="C282" s="898"/>
      <c r="D282" s="898"/>
      <c r="E282" s="898"/>
      <c r="F282" s="898"/>
      <c r="G282" s="898"/>
      <c r="H282" s="898"/>
      <c r="I282" s="898"/>
      <c r="J282" s="898"/>
      <c r="K282" s="898"/>
    </row>
    <row r="283" spans="1:11">
      <c r="A283" s="899"/>
      <c r="B283" s="897"/>
      <c r="C283" s="898"/>
      <c r="D283" s="898"/>
      <c r="E283" s="898"/>
      <c r="F283" s="898"/>
      <c r="G283" s="898"/>
      <c r="H283" s="898"/>
      <c r="I283" s="898"/>
      <c r="J283" s="898"/>
      <c r="K283" s="898"/>
    </row>
    <row r="284" spans="1:11">
      <c r="A284" s="899"/>
      <c r="B284" s="897"/>
      <c r="C284" s="898"/>
      <c r="D284" s="898"/>
      <c r="E284" s="898"/>
      <c r="F284" s="898"/>
      <c r="G284" s="898"/>
      <c r="H284" s="898"/>
      <c r="I284" s="898"/>
      <c r="J284" s="898"/>
      <c r="K284" s="898"/>
    </row>
    <row r="285" spans="1:11">
      <c r="A285" s="899"/>
      <c r="B285" s="897"/>
      <c r="C285" s="898"/>
      <c r="D285" s="898"/>
      <c r="E285" s="898"/>
      <c r="F285" s="898"/>
      <c r="G285" s="898"/>
      <c r="H285" s="898"/>
      <c r="I285" s="898"/>
      <c r="J285" s="898"/>
      <c r="K285" s="898"/>
    </row>
    <row r="286" spans="1:11">
      <c r="A286" s="899"/>
      <c r="B286" s="897"/>
      <c r="C286" s="898"/>
      <c r="D286" s="898"/>
      <c r="E286" s="898"/>
      <c r="F286" s="898"/>
      <c r="G286" s="898"/>
      <c r="H286" s="898"/>
      <c r="I286" s="898"/>
      <c r="J286" s="898"/>
      <c r="K286" s="898"/>
    </row>
    <row r="287" spans="1:11">
      <c r="A287" s="899"/>
      <c r="B287" s="897"/>
      <c r="C287" s="898"/>
      <c r="D287" s="898"/>
      <c r="E287" s="898"/>
      <c r="F287" s="898"/>
      <c r="G287" s="898"/>
      <c r="H287" s="898"/>
      <c r="I287" s="898"/>
      <c r="J287" s="898"/>
      <c r="K287" s="898"/>
    </row>
    <row r="288" spans="1:11">
      <c r="A288" s="899"/>
      <c r="B288" s="897"/>
      <c r="C288" s="898"/>
      <c r="D288" s="898"/>
      <c r="E288" s="898"/>
      <c r="F288" s="898"/>
      <c r="G288" s="898"/>
      <c r="H288" s="898"/>
      <c r="I288" s="898"/>
      <c r="J288" s="898"/>
      <c r="K288" s="898"/>
    </row>
    <row r="289" spans="1:11">
      <c r="A289" s="899"/>
      <c r="B289" s="897"/>
      <c r="C289" s="898"/>
      <c r="D289" s="898"/>
      <c r="E289" s="898"/>
      <c r="F289" s="898"/>
      <c r="G289" s="898"/>
      <c r="H289" s="898"/>
      <c r="I289" s="898"/>
      <c r="J289" s="898"/>
      <c r="K289" s="898"/>
    </row>
    <row r="290" spans="1:11">
      <c r="A290" s="899"/>
      <c r="B290" s="897"/>
      <c r="C290" s="898"/>
      <c r="D290" s="898"/>
      <c r="E290" s="898"/>
      <c r="F290" s="898"/>
      <c r="G290" s="898"/>
      <c r="H290" s="898"/>
      <c r="I290" s="898"/>
      <c r="J290" s="898"/>
      <c r="K290" s="898"/>
    </row>
    <row r="291" spans="1:11">
      <c r="A291" s="899"/>
      <c r="B291" s="897"/>
      <c r="C291" s="898"/>
      <c r="D291" s="898"/>
      <c r="E291" s="898"/>
      <c r="F291" s="898"/>
      <c r="G291" s="898"/>
      <c r="H291" s="898"/>
      <c r="I291" s="898"/>
      <c r="J291" s="898"/>
      <c r="K291" s="898"/>
    </row>
    <row r="292" spans="1:11">
      <c r="A292" s="899"/>
      <c r="B292" s="897"/>
      <c r="C292" s="898"/>
      <c r="D292" s="898"/>
      <c r="E292" s="898"/>
      <c r="F292" s="898"/>
      <c r="G292" s="898"/>
      <c r="H292" s="898"/>
      <c r="I292" s="898"/>
      <c r="J292" s="898"/>
      <c r="K292" s="898"/>
    </row>
    <row r="293" spans="1:11">
      <c r="A293" s="899"/>
      <c r="B293" s="897"/>
      <c r="C293" s="898"/>
      <c r="D293" s="898"/>
      <c r="E293" s="898"/>
      <c r="F293" s="898"/>
      <c r="G293" s="898"/>
      <c r="H293" s="898"/>
      <c r="I293" s="898"/>
      <c r="J293" s="898"/>
      <c r="K293" s="898"/>
    </row>
    <row r="294" spans="1:11">
      <c r="A294" s="899"/>
      <c r="B294" s="897"/>
      <c r="C294" s="898"/>
      <c r="D294" s="898"/>
      <c r="E294" s="898"/>
      <c r="F294" s="898"/>
      <c r="G294" s="898"/>
      <c r="H294" s="898"/>
      <c r="I294" s="898"/>
      <c r="J294" s="898"/>
      <c r="K294" s="898"/>
    </row>
    <row r="295" spans="1:11">
      <c r="A295" s="899"/>
      <c r="B295" s="897"/>
      <c r="C295" s="898"/>
      <c r="D295" s="898"/>
      <c r="E295" s="898"/>
      <c r="F295" s="898"/>
      <c r="G295" s="898"/>
      <c r="H295" s="898"/>
      <c r="I295" s="898"/>
      <c r="J295" s="898"/>
      <c r="K295" s="898"/>
    </row>
    <row r="296" spans="1:11">
      <c r="A296" s="899"/>
      <c r="B296" s="897"/>
      <c r="C296" s="898"/>
      <c r="D296" s="898"/>
      <c r="E296" s="898"/>
      <c r="F296" s="898"/>
      <c r="G296" s="898"/>
      <c r="H296" s="898"/>
      <c r="I296" s="898"/>
      <c r="J296" s="898"/>
      <c r="K296" s="898"/>
    </row>
    <row r="297" spans="1:11">
      <c r="A297" s="899"/>
      <c r="B297" s="897"/>
      <c r="C297" s="898"/>
      <c r="D297" s="898"/>
      <c r="E297" s="898"/>
      <c r="F297" s="898"/>
      <c r="G297" s="898"/>
      <c r="H297" s="898"/>
      <c r="I297" s="898"/>
      <c r="J297" s="898"/>
      <c r="K297" s="898"/>
    </row>
    <row r="298" spans="1:11">
      <c r="A298" s="899"/>
      <c r="B298" s="897"/>
      <c r="C298" s="898"/>
      <c r="D298" s="898"/>
      <c r="E298" s="898"/>
      <c r="F298" s="898"/>
      <c r="G298" s="898"/>
      <c r="H298" s="898"/>
      <c r="I298" s="898"/>
      <c r="J298" s="898"/>
      <c r="K298" s="898"/>
    </row>
    <row r="299" spans="1:11">
      <c r="A299" s="899"/>
      <c r="B299" s="897"/>
      <c r="C299" s="898"/>
      <c r="D299" s="898"/>
      <c r="E299" s="898"/>
      <c r="F299" s="898"/>
      <c r="G299" s="898"/>
      <c r="H299" s="898"/>
      <c r="I299" s="898"/>
      <c r="J299" s="898"/>
      <c r="K299" s="898"/>
    </row>
    <row r="300" spans="1:11">
      <c r="A300" s="899"/>
      <c r="B300" s="897"/>
      <c r="C300" s="898"/>
      <c r="D300" s="898"/>
      <c r="E300" s="898"/>
      <c r="F300" s="898"/>
      <c r="G300" s="898"/>
      <c r="H300" s="898"/>
      <c r="I300" s="898"/>
      <c r="J300" s="898"/>
      <c r="K300" s="898"/>
    </row>
    <row r="301" spans="1:11">
      <c r="A301" s="899"/>
      <c r="B301" s="897"/>
      <c r="C301" s="898"/>
      <c r="D301" s="898"/>
      <c r="E301" s="898"/>
      <c r="F301" s="898"/>
      <c r="G301" s="898"/>
      <c r="H301" s="898"/>
      <c r="I301" s="898"/>
      <c r="J301" s="898"/>
      <c r="K301" s="898"/>
    </row>
    <row r="302" spans="1:11">
      <c r="A302" s="899"/>
      <c r="B302" s="897"/>
      <c r="C302" s="898"/>
      <c r="D302" s="898"/>
      <c r="E302" s="898"/>
      <c r="F302" s="898"/>
      <c r="G302" s="898"/>
      <c r="H302" s="898"/>
      <c r="I302" s="898"/>
      <c r="J302" s="898"/>
      <c r="K302" s="898"/>
    </row>
    <row r="303" spans="1:11">
      <c r="A303" s="899"/>
      <c r="B303" s="897"/>
      <c r="C303" s="898"/>
      <c r="D303" s="898"/>
      <c r="E303" s="898"/>
      <c r="F303" s="898"/>
      <c r="G303" s="898"/>
      <c r="H303" s="898"/>
      <c r="I303" s="898"/>
      <c r="J303" s="898"/>
      <c r="K303" s="898"/>
    </row>
    <row r="304" spans="1:11">
      <c r="A304" s="899"/>
      <c r="B304" s="897"/>
      <c r="C304" s="898"/>
      <c r="D304" s="898"/>
      <c r="E304" s="898"/>
      <c r="F304" s="898"/>
      <c r="G304" s="898"/>
      <c r="H304" s="898"/>
      <c r="I304" s="898"/>
      <c r="J304" s="898"/>
      <c r="K304" s="898"/>
    </row>
    <row r="305" spans="1:11">
      <c r="A305" s="899"/>
      <c r="B305" s="897"/>
      <c r="C305" s="898"/>
      <c r="D305" s="898"/>
      <c r="E305" s="898"/>
      <c r="F305" s="898"/>
      <c r="G305" s="898"/>
      <c r="H305" s="898"/>
      <c r="I305" s="898"/>
      <c r="J305" s="898"/>
      <c r="K305" s="898"/>
    </row>
    <row r="306" spans="1:11">
      <c r="A306" s="899"/>
      <c r="B306" s="897"/>
      <c r="C306" s="898"/>
      <c r="D306" s="898"/>
      <c r="E306" s="898"/>
      <c r="F306" s="898"/>
      <c r="G306" s="898"/>
      <c r="H306" s="898"/>
      <c r="I306" s="898"/>
      <c r="J306" s="898"/>
      <c r="K306" s="898"/>
    </row>
    <row r="307" spans="1:11">
      <c r="A307" s="899"/>
      <c r="B307" s="897"/>
      <c r="C307" s="898"/>
      <c r="D307" s="898"/>
      <c r="E307" s="898"/>
      <c r="F307" s="898"/>
      <c r="G307" s="898"/>
      <c r="H307" s="898"/>
      <c r="I307" s="898"/>
      <c r="J307" s="898"/>
      <c r="K307" s="898"/>
    </row>
    <row r="308" spans="1:11">
      <c r="A308" s="899"/>
      <c r="B308" s="897"/>
      <c r="C308" s="898"/>
      <c r="D308" s="898"/>
      <c r="E308" s="898"/>
      <c r="F308" s="898"/>
      <c r="G308" s="898"/>
      <c r="H308" s="898"/>
      <c r="I308" s="898"/>
      <c r="J308" s="898"/>
      <c r="K308" s="898"/>
    </row>
    <row r="309" spans="1:11">
      <c r="A309" s="899"/>
      <c r="B309" s="897"/>
      <c r="C309" s="898"/>
      <c r="D309" s="898"/>
      <c r="E309" s="898"/>
      <c r="F309" s="898"/>
      <c r="G309" s="898"/>
      <c r="H309" s="898"/>
      <c r="I309" s="898"/>
      <c r="J309" s="898"/>
      <c r="K309" s="898"/>
    </row>
    <row r="310" spans="1:11">
      <c r="A310" s="899"/>
      <c r="B310" s="897"/>
      <c r="C310" s="898"/>
      <c r="D310" s="898"/>
      <c r="E310" s="898"/>
      <c r="F310" s="898"/>
      <c r="G310" s="898"/>
      <c r="H310" s="898"/>
      <c r="I310" s="898"/>
      <c r="J310" s="898"/>
      <c r="K310" s="898"/>
    </row>
    <row r="311" spans="1:11">
      <c r="A311" s="899"/>
      <c r="B311" s="897"/>
      <c r="C311" s="898"/>
      <c r="D311" s="898"/>
      <c r="E311" s="898"/>
      <c r="F311" s="898"/>
      <c r="G311" s="898"/>
      <c r="H311" s="898"/>
      <c r="I311" s="898"/>
      <c r="J311" s="898"/>
      <c r="K311" s="898"/>
    </row>
    <row r="312" spans="1:11">
      <c r="A312" s="899"/>
      <c r="B312" s="897"/>
      <c r="C312" s="898"/>
      <c r="D312" s="898"/>
      <c r="E312" s="898"/>
      <c r="F312" s="898"/>
      <c r="G312" s="898"/>
      <c r="H312" s="898"/>
      <c r="I312" s="898"/>
      <c r="J312" s="898"/>
      <c r="K312" s="898"/>
    </row>
    <row r="313" spans="1:11">
      <c r="A313" s="899"/>
      <c r="B313" s="897"/>
      <c r="C313" s="898"/>
      <c r="D313" s="898"/>
      <c r="E313" s="898"/>
      <c r="F313" s="898"/>
      <c r="G313" s="898"/>
      <c r="H313" s="898"/>
      <c r="I313" s="898"/>
      <c r="J313" s="898"/>
      <c r="K313" s="898"/>
    </row>
    <row r="314" spans="1:11">
      <c r="A314" s="899"/>
      <c r="B314" s="897"/>
      <c r="C314" s="898"/>
      <c r="D314" s="898"/>
      <c r="E314" s="898"/>
      <c r="F314" s="898"/>
      <c r="G314" s="898"/>
      <c r="H314" s="898"/>
      <c r="I314" s="898"/>
      <c r="J314" s="898"/>
      <c r="K314" s="898"/>
    </row>
    <row r="315" spans="1:11">
      <c r="A315" s="899"/>
      <c r="B315" s="897"/>
      <c r="C315" s="898"/>
      <c r="D315" s="898"/>
      <c r="E315" s="898"/>
      <c r="F315" s="898"/>
      <c r="G315" s="898"/>
      <c r="H315" s="898"/>
      <c r="I315" s="898"/>
      <c r="J315" s="898"/>
      <c r="K315" s="898"/>
    </row>
    <row r="316" spans="1:11">
      <c r="A316" s="899"/>
      <c r="B316" s="897"/>
      <c r="C316" s="898"/>
      <c r="D316" s="898"/>
      <c r="E316" s="898"/>
      <c r="F316" s="898"/>
      <c r="G316" s="898"/>
      <c r="H316" s="898"/>
      <c r="I316" s="898"/>
      <c r="J316" s="898"/>
      <c r="K316" s="898"/>
    </row>
    <row r="317" spans="1:11">
      <c r="A317" s="899"/>
      <c r="B317" s="897"/>
      <c r="C317" s="898"/>
      <c r="D317" s="898"/>
      <c r="E317" s="898"/>
      <c r="F317" s="898"/>
      <c r="G317" s="898"/>
      <c r="H317" s="898"/>
      <c r="I317" s="898"/>
      <c r="J317" s="898"/>
      <c r="K317" s="898"/>
    </row>
    <row r="318" spans="1:11">
      <c r="A318" s="899"/>
      <c r="B318" s="897"/>
      <c r="C318" s="898"/>
      <c r="D318" s="898"/>
      <c r="E318" s="898"/>
      <c r="F318" s="898"/>
      <c r="G318" s="898"/>
      <c r="H318" s="898"/>
      <c r="I318" s="898"/>
      <c r="J318" s="898"/>
      <c r="K318" s="898"/>
    </row>
    <row r="319" spans="1:11">
      <c r="A319" s="899"/>
      <c r="B319" s="897"/>
      <c r="C319" s="898"/>
      <c r="D319" s="898"/>
      <c r="E319" s="898"/>
      <c r="F319" s="898"/>
      <c r="G319" s="898"/>
      <c r="H319" s="898"/>
      <c r="I319" s="898"/>
      <c r="J319" s="898"/>
      <c r="K319" s="898"/>
    </row>
    <row r="320" spans="1:11">
      <c r="A320" s="899"/>
      <c r="B320" s="897"/>
      <c r="C320" s="898"/>
      <c r="D320" s="898"/>
      <c r="E320" s="898"/>
      <c r="F320" s="898"/>
      <c r="G320" s="898"/>
      <c r="H320" s="898"/>
      <c r="I320" s="898"/>
      <c r="J320" s="898"/>
      <c r="K320" s="898"/>
    </row>
    <row r="321" spans="1:11">
      <c r="A321" s="899"/>
      <c r="B321" s="897"/>
      <c r="C321" s="898"/>
      <c r="D321" s="898"/>
      <c r="E321" s="898"/>
      <c r="F321" s="898"/>
      <c r="G321" s="898"/>
      <c r="H321" s="898"/>
      <c r="I321" s="898"/>
      <c r="J321" s="898"/>
      <c r="K321" s="898"/>
    </row>
    <row r="322" spans="1:11">
      <c r="A322" s="899"/>
      <c r="B322" s="897"/>
      <c r="C322" s="898"/>
      <c r="D322" s="898"/>
      <c r="E322" s="898"/>
      <c r="F322" s="898"/>
      <c r="G322" s="898"/>
      <c r="H322" s="898"/>
      <c r="I322" s="898"/>
      <c r="J322" s="898"/>
      <c r="K322" s="898"/>
    </row>
    <row r="323" spans="1:11">
      <c r="A323" s="899"/>
      <c r="B323" s="897"/>
      <c r="C323" s="898"/>
      <c r="D323" s="898"/>
      <c r="E323" s="898"/>
      <c r="F323" s="898"/>
      <c r="G323" s="898"/>
      <c r="H323" s="898"/>
      <c r="I323" s="898"/>
      <c r="J323" s="898"/>
      <c r="K323" s="898"/>
    </row>
  </sheetData>
  <mergeCells count="94">
    <mergeCell ref="A77:I77"/>
    <mergeCell ref="A78:A79"/>
    <mergeCell ref="B78:B79"/>
    <mergeCell ref="H86:I86"/>
    <mergeCell ref="E96:F96"/>
    <mergeCell ref="E89:F89"/>
    <mergeCell ref="E82:F82"/>
    <mergeCell ref="H82:I82"/>
    <mergeCell ref="E85:F85"/>
    <mergeCell ref="E86:F86"/>
    <mergeCell ref="H85:I85"/>
    <mergeCell ref="H89:I89"/>
    <mergeCell ref="H95:I95"/>
    <mergeCell ref="H90:I90"/>
    <mergeCell ref="H91:I91"/>
    <mergeCell ref="H92:I92"/>
    <mergeCell ref="B46:B47"/>
    <mergeCell ref="H97:I97"/>
    <mergeCell ref="H96:I96"/>
    <mergeCell ref="E84:F84"/>
    <mergeCell ref="A45:J45"/>
    <mergeCell ref="I46:I47"/>
    <mergeCell ref="E93:F93"/>
    <mergeCell ref="E94:F94"/>
    <mergeCell ref="E95:F95"/>
    <mergeCell ref="H84:I84"/>
    <mergeCell ref="E83:F83"/>
    <mergeCell ref="H83:I83"/>
    <mergeCell ref="E87:F87"/>
    <mergeCell ref="H88:I88"/>
    <mergeCell ref="H87:I87"/>
    <mergeCell ref="H94:I94"/>
    <mergeCell ref="A7:G7"/>
    <mergeCell ref="A6:G6"/>
    <mergeCell ref="N6:T6"/>
    <mergeCell ref="A40:I40"/>
    <mergeCell ref="A46:A47"/>
    <mergeCell ref="A44:J44"/>
    <mergeCell ref="A41:J41"/>
    <mergeCell ref="J46:J47"/>
    <mergeCell ref="A43:J43"/>
    <mergeCell ref="F46:F47"/>
    <mergeCell ref="G46:G47"/>
    <mergeCell ref="H46:H47"/>
    <mergeCell ref="A42:J42"/>
    <mergeCell ref="C46:C47"/>
    <mergeCell ref="D46:D47"/>
    <mergeCell ref="E46:E47"/>
    <mergeCell ref="A2:AL2"/>
    <mergeCell ref="A3:AL3"/>
    <mergeCell ref="N4:AL4"/>
    <mergeCell ref="N25:T25"/>
    <mergeCell ref="A9:G9"/>
    <mergeCell ref="A4:G4"/>
    <mergeCell ref="A5:G5"/>
    <mergeCell ref="AE6:AK6"/>
    <mergeCell ref="E10:G10"/>
    <mergeCell ref="A16:G16"/>
    <mergeCell ref="A17:G17"/>
    <mergeCell ref="B18:D18"/>
    <mergeCell ref="E18:G18"/>
    <mergeCell ref="B10:D10"/>
    <mergeCell ref="W6:AC6"/>
    <mergeCell ref="A8:G8"/>
    <mergeCell ref="A146:E146"/>
    <mergeCell ref="A1:T1"/>
    <mergeCell ref="D78:D79"/>
    <mergeCell ref="E78:F79"/>
    <mergeCell ref="G78:G79"/>
    <mergeCell ref="H78:I79"/>
    <mergeCell ref="E80:F80"/>
    <mergeCell ref="H80:I80"/>
    <mergeCell ref="E81:F81"/>
    <mergeCell ref="H81:I81"/>
    <mergeCell ref="A31:H31"/>
    <mergeCell ref="A25:D25"/>
    <mergeCell ref="E88:F88"/>
    <mergeCell ref="E90:F90"/>
    <mergeCell ref="E91:F91"/>
    <mergeCell ref="E92:F92"/>
    <mergeCell ref="H93:I93"/>
    <mergeCell ref="E103:F103"/>
    <mergeCell ref="H102:I102"/>
    <mergeCell ref="H103:I103"/>
    <mergeCell ref="E98:F98"/>
    <mergeCell ref="E97:F97"/>
    <mergeCell ref="E99:F99"/>
    <mergeCell ref="H99:I99"/>
    <mergeCell ref="H98:I98"/>
    <mergeCell ref="E100:F100"/>
    <mergeCell ref="E102:F102"/>
    <mergeCell ref="E101:F101"/>
    <mergeCell ref="H101:I101"/>
    <mergeCell ref="H100:I100"/>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87"/>
  <sheetViews>
    <sheetView zoomScaleNormal="100" workbookViewId="0">
      <selection sqref="A1:T1"/>
    </sheetView>
  </sheetViews>
  <sheetFormatPr defaultColWidth="8.6640625" defaultRowHeight="13.2"/>
  <cols>
    <col min="1" max="1" width="35.6640625" customWidth="1"/>
    <col min="2" max="2" width="17.6640625" style="635" customWidth="1"/>
    <col min="3" max="3" width="15.6640625" style="32" customWidth="1"/>
    <col min="4" max="4" width="17.33203125" style="32" customWidth="1"/>
    <col min="5" max="6" width="17.6640625" style="32" customWidth="1"/>
    <col min="7" max="7" width="17.33203125" style="32" customWidth="1"/>
    <col min="8" max="8" width="28.6640625" style="32" customWidth="1"/>
    <col min="9" max="9" width="15.33203125" style="32" customWidth="1"/>
    <col min="10" max="10" width="0.6640625" style="73" customWidth="1"/>
    <col min="11" max="11" width="11.6640625" style="32" customWidth="1"/>
    <col min="12" max="12" width="12.6640625" style="32" customWidth="1"/>
    <col min="13" max="16" width="12.6640625" customWidth="1"/>
    <col min="17" max="17" width="5.6640625" customWidth="1"/>
    <col min="18" max="18" width="12.6640625" customWidth="1"/>
  </cols>
  <sheetData>
    <row r="1" spans="1:23" ht="13.35" customHeight="1">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row>
    <row r="2" spans="1:23" ht="35.25" customHeight="1">
      <c r="A2" s="1197"/>
      <c r="B2" s="1197"/>
      <c r="C2" s="1197"/>
      <c r="D2" s="1197"/>
      <c r="E2" s="1197"/>
      <c r="F2" s="1197"/>
      <c r="G2" s="1197"/>
      <c r="H2" s="1197"/>
      <c r="I2" s="1197"/>
      <c r="J2" s="1197"/>
      <c r="K2" s="1197"/>
      <c r="L2" s="1197"/>
      <c r="M2" s="1197"/>
      <c r="N2" s="1197"/>
      <c r="O2" s="1197"/>
      <c r="P2" s="1197"/>
      <c r="Q2" s="1197"/>
      <c r="R2" s="1197"/>
      <c r="S2" s="1197"/>
    </row>
    <row r="3" spans="1:23">
      <c r="A3" s="1256"/>
      <c r="B3" s="1256"/>
      <c r="C3" s="1256"/>
      <c r="D3" s="1256"/>
      <c r="E3" s="1256"/>
      <c r="F3" s="1256"/>
      <c r="G3" s="1256"/>
      <c r="H3" s="1256"/>
      <c r="I3" s="1256"/>
      <c r="J3" s="1256"/>
      <c r="K3" s="1256"/>
      <c r="L3" s="1256"/>
      <c r="M3" s="1256"/>
      <c r="N3" s="1256"/>
      <c r="O3" s="1256"/>
      <c r="P3" s="1256"/>
      <c r="Q3" s="1256"/>
      <c r="R3" s="1256"/>
      <c r="S3" s="1256"/>
    </row>
    <row r="4" spans="1:23" ht="30" customHeight="1">
      <c r="A4" s="1200" t="s">
        <v>390</v>
      </c>
      <c r="B4" s="1200"/>
      <c r="C4" s="1200"/>
      <c r="D4" s="1200"/>
      <c r="E4" s="1200"/>
      <c r="F4" s="1200"/>
      <c r="G4" s="1200"/>
      <c r="H4" s="4"/>
      <c r="I4" s="4"/>
      <c r="J4" s="479"/>
      <c r="K4" s="4"/>
      <c r="L4" s="1200" t="s">
        <v>391</v>
      </c>
      <c r="M4" s="1200"/>
      <c r="N4" s="1200"/>
      <c r="O4" s="1200"/>
      <c r="P4" s="1200"/>
      <c r="Q4" s="1200"/>
      <c r="R4" s="1200"/>
      <c r="S4" s="1200"/>
    </row>
    <row r="5" spans="1:23" ht="15.6">
      <c r="A5" s="1202" t="s">
        <v>189</v>
      </c>
      <c r="B5" s="1202"/>
      <c r="C5" s="1202"/>
      <c r="D5" s="1202"/>
      <c r="E5" s="1202"/>
      <c r="F5" s="1202"/>
      <c r="G5" s="1202"/>
      <c r="H5" s="4"/>
      <c r="I5" s="4"/>
      <c r="J5" s="479"/>
      <c r="K5" s="4"/>
      <c r="L5" s="1158"/>
      <c r="M5" s="1158"/>
      <c r="N5" s="1158"/>
      <c r="O5" s="1158"/>
      <c r="P5" s="1158"/>
      <c r="Q5" s="1158"/>
      <c r="R5" s="1158"/>
      <c r="W5" s="137"/>
    </row>
    <row r="6" spans="1:23" ht="12.75" customHeight="1">
      <c r="A6" s="1202"/>
      <c r="B6" s="1202"/>
      <c r="C6" s="1202"/>
      <c r="D6" s="1202"/>
      <c r="E6" s="1202"/>
      <c r="F6" s="1202"/>
      <c r="G6" s="1202"/>
      <c r="H6" s="4"/>
      <c r="I6" s="4"/>
      <c r="J6" s="479"/>
      <c r="K6" s="4"/>
      <c r="L6" s="1158"/>
      <c r="M6" s="1158"/>
      <c r="N6" s="1158"/>
      <c r="O6" s="1158"/>
      <c r="P6" s="1158"/>
      <c r="Q6" s="1158"/>
      <c r="R6" s="1158"/>
      <c r="W6" s="137"/>
    </row>
    <row r="7" spans="1:23" ht="12.75" customHeight="1">
      <c r="A7" s="1203" t="s">
        <v>422</v>
      </c>
      <c r="B7" s="1203"/>
      <c r="C7" s="1203"/>
      <c r="D7" s="1203"/>
      <c r="E7" s="1203"/>
      <c r="F7" s="1203"/>
      <c r="G7" s="1203"/>
      <c r="H7" s="4"/>
      <c r="I7" s="4"/>
      <c r="J7" s="479"/>
      <c r="K7" s="4"/>
      <c r="L7" s="1158"/>
      <c r="M7" s="1158"/>
      <c r="N7" s="1158"/>
      <c r="O7" s="1158"/>
      <c r="P7" s="1158"/>
      <c r="Q7" s="1158"/>
      <c r="R7" s="1158"/>
      <c r="W7" s="137"/>
    </row>
    <row r="8" spans="1:23" ht="12.75" customHeight="1">
      <c r="A8" s="1202"/>
      <c r="B8" s="1202"/>
      <c r="C8" s="1202"/>
      <c r="D8" s="1202"/>
      <c r="E8" s="1202"/>
      <c r="F8" s="1202"/>
      <c r="G8" s="1202"/>
      <c r="H8" s="4"/>
      <c r="I8" s="4"/>
      <c r="J8" s="479"/>
      <c r="K8" s="4"/>
      <c r="L8" s="1158"/>
      <c r="M8" s="1158"/>
      <c r="N8" s="1158"/>
      <c r="O8" s="1158"/>
      <c r="P8" s="1158"/>
      <c r="Q8" s="1158"/>
      <c r="R8" s="1158"/>
      <c r="W8" s="137"/>
    </row>
    <row r="9" spans="1:23" ht="12.75" customHeight="1">
      <c r="A9" s="1158" t="s">
        <v>271</v>
      </c>
      <c r="B9" s="1158"/>
      <c r="C9" s="1158"/>
      <c r="D9" s="1158"/>
      <c r="E9" s="1158"/>
      <c r="F9" s="1158"/>
      <c r="G9" s="1158"/>
      <c r="H9" s="4"/>
      <c r="I9" s="4"/>
      <c r="J9" s="479"/>
      <c r="K9" s="4"/>
      <c r="L9" s="1158" t="s">
        <v>272</v>
      </c>
      <c r="M9" s="1158"/>
      <c r="N9" s="1158"/>
      <c r="O9" s="1158"/>
      <c r="P9" s="1158"/>
      <c r="Q9" s="1158"/>
      <c r="R9" s="1158"/>
      <c r="W9" s="137"/>
    </row>
    <row r="10" spans="1:23" ht="13.8" thickBot="1">
      <c r="A10" s="486"/>
      <c r="B10" s="1209" t="s">
        <v>24</v>
      </c>
      <c r="C10" s="1209"/>
      <c r="D10" s="1209"/>
      <c r="E10" s="1210" t="s">
        <v>25</v>
      </c>
      <c r="F10" s="1209"/>
      <c r="G10" s="1209"/>
      <c r="H10" s="4"/>
      <c r="I10" s="4"/>
      <c r="J10" s="480"/>
      <c r="K10" s="476"/>
      <c r="L10"/>
      <c r="W10" s="137"/>
    </row>
    <row r="11" spans="1:23" ht="28.5" customHeight="1" thickBot="1">
      <c r="A11" s="485"/>
      <c r="B11" s="487" t="s">
        <v>192</v>
      </c>
      <c r="C11" s="487" t="s">
        <v>193</v>
      </c>
      <c r="D11" s="493" t="s">
        <v>194</v>
      </c>
      <c r="E11" s="492" t="s">
        <v>508</v>
      </c>
      <c r="F11" s="487" t="s">
        <v>193</v>
      </c>
      <c r="G11" s="487" t="s">
        <v>30</v>
      </c>
      <c r="H11" s="4"/>
      <c r="I11" s="4"/>
      <c r="J11" s="481"/>
      <c r="K11" s="22"/>
      <c r="L11" s="477"/>
      <c r="W11" s="137"/>
    </row>
    <row r="12" spans="1:23" ht="13.35" customHeight="1">
      <c r="A12" s="484" t="s">
        <v>196</v>
      </c>
      <c r="B12" s="1134">
        <v>1533561</v>
      </c>
      <c r="C12" s="1134">
        <f>B40</f>
        <v>1423120</v>
      </c>
      <c r="D12" s="739">
        <f>C12/B12</f>
        <v>0.92798395368687647</v>
      </c>
      <c r="E12" s="1134">
        <f>'MEEIA Targets'!$E$17+'Extension Budget - Savings'!$C$23</f>
        <v>12517847.780750096</v>
      </c>
      <c r="F12" s="1134">
        <f>B12*D12</f>
        <v>1423120</v>
      </c>
      <c r="G12" s="740">
        <f>F12/E12</f>
        <v>0.11368727475568677</v>
      </c>
      <c r="H12" s="4"/>
      <c r="I12" s="4"/>
      <c r="J12" s="482"/>
      <c r="K12" s="23"/>
      <c r="L12" s="477"/>
      <c r="W12" s="137"/>
    </row>
    <row r="13" spans="1:23" ht="13.35" customHeight="1">
      <c r="A13" s="484" t="s">
        <v>197</v>
      </c>
      <c r="B13" s="1135">
        <v>212.34</v>
      </c>
      <c r="C13" s="1134">
        <f>C40</f>
        <v>172.22</v>
      </c>
      <c r="D13" s="741">
        <f>C13/B13</f>
        <v>0.81105773759065647</v>
      </c>
      <c r="E13" s="1134">
        <f>'MEEIA Targets'!$K$17+'Extension Budget - Savings'!$D$23</f>
        <v>1695.7434540093545</v>
      </c>
      <c r="F13" s="1134">
        <f>B13*D13</f>
        <v>172.22</v>
      </c>
      <c r="G13" s="742">
        <f>F13/E13</f>
        <v>0.1015601738534265</v>
      </c>
      <c r="H13" s="4"/>
      <c r="I13" s="4"/>
      <c r="J13" s="481"/>
      <c r="K13" s="22"/>
      <c r="L13" s="477"/>
      <c r="W13" s="137"/>
    </row>
    <row r="14" spans="1:23" ht="13.5" customHeight="1">
      <c r="A14" s="416"/>
      <c r="B14" s="424"/>
      <c r="C14" s="424"/>
      <c r="D14" s="146"/>
      <c r="E14" s="4"/>
      <c r="F14" s="4"/>
      <c r="G14" s="4"/>
      <c r="H14" s="4"/>
      <c r="I14" s="4"/>
      <c r="J14" s="480"/>
      <c r="K14" s="474"/>
      <c r="L14" s="475"/>
      <c r="W14" s="137"/>
    </row>
    <row r="15" spans="1:23" ht="13.5" customHeight="1">
      <c r="A15" s="478" t="s">
        <v>423</v>
      </c>
      <c r="B15" s="424"/>
      <c r="C15" s="424"/>
      <c r="D15" s="146"/>
      <c r="E15" s="4"/>
      <c r="F15" s="4"/>
      <c r="G15" s="4"/>
      <c r="H15" s="4"/>
      <c r="I15" s="4"/>
      <c r="J15" s="480"/>
      <c r="K15" s="474"/>
      <c r="L15" s="475"/>
      <c r="W15" s="137"/>
    </row>
    <row r="16" spans="1:23" ht="12.75" customHeight="1">
      <c r="A16" s="1202"/>
      <c r="B16" s="1202"/>
      <c r="C16" s="1202"/>
      <c r="D16" s="1202"/>
      <c r="E16" s="1202"/>
      <c r="F16" s="1202"/>
      <c r="G16" s="1202"/>
      <c r="H16" s="4"/>
      <c r="I16" s="4"/>
      <c r="J16" s="479"/>
      <c r="K16" s="4"/>
      <c r="L16" s="1158"/>
      <c r="M16" s="1158"/>
      <c r="N16" s="1158"/>
      <c r="O16" s="1158"/>
      <c r="P16" s="1158"/>
      <c r="Q16" s="1158"/>
      <c r="R16" s="1158"/>
      <c r="W16" s="137"/>
    </row>
    <row r="17" spans="1:23" ht="12.75" customHeight="1">
      <c r="A17" s="1263" t="s">
        <v>198</v>
      </c>
      <c r="B17" s="1263"/>
      <c r="C17" s="1263"/>
      <c r="D17" s="1263"/>
      <c r="E17" s="1263"/>
      <c r="F17" s="1263"/>
      <c r="G17" s="1263"/>
      <c r="H17" s="4"/>
      <c r="I17" s="4"/>
      <c r="J17" s="479"/>
      <c r="K17" s="4"/>
      <c r="L17" s="1158" t="s">
        <v>272</v>
      </c>
      <c r="M17" s="1158"/>
      <c r="N17" s="1158"/>
      <c r="O17" s="1158"/>
      <c r="P17" s="1158"/>
      <c r="Q17" s="1158"/>
      <c r="R17" s="1158"/>
      <c r="W17" s="137"/>
    </row>
    <row r="18" spans="1:23" ht="13.8" thickBot="1">
      <c r="A18" s="486"/>
      <c r="B18" s="1209" t="s">
        <v>24</v>
      </c>
      <c r="C18" s="1209"/>
      <c r="D18" s="1209"/>
      <c r="E18" s="1210" t="s">
        <v>25</v>
      </c>
      <c r="F18" s="1209"/>
      <c r="G18" s="1209"/>
      <c r="H18" s="4"/>
      <c r="I18" s="4"/>
      <c r="J18" s="480"/>
      <c r="K18" s="476"/>
      <c r="L18"/>
      <c r="W18" s="137"/>
    </row>
    <row r="19" spans="1:23" ht="28.5" customHeight="1" thickBot="1">
      <c r="A19" s="485"/>
      <c r="B19" s="487" t="s">
        <v>192</v>
      </c>
      <c r="C19" s="487" t="s">
        <v>193</v>
      </c>
      <c r="D19" s="493" t="s">
        <v>194</v>
      </c>
      <c r="E19" s="492" t="s">
        <v>508</v>
      </c>
      <c r="F19" s="487" t="s">
        <v>193</v>
      </c>
      <c r="G19" s="487" t="s">
        <v>30</v>
      </c>
      <c r="H19" s="4"/>
      <c r="I19" s="4"/>
      <c r="J19" s="481"/>
      <c r="K19" s="22"/>
      <c r="L19" s="477"/>
      <c r="W19" s="137"/>
    </row>
    <row r="20" spans="1:23" ht="13.35" customHeight="1">
      <c r="A20" s="484" t="s">
        <v>196</v>
      </c>
      <c r="B20" s="1134">
        <f>B12+'Overall Results PY 2018'!C70</f>
        <v>12815744.371843694</v>
      </c>
      <c r="C20" s="1134">
        <f>C12+'Overall Results PY 2018'!D70</f>
        <v>11894677.149578452</v>
      </c>
      <c r="D20" s="739">
        <f>C20/B20</f>
        <v>0.92813002541710843</v>
      </c>
      <c r="E20" s="1134">
        <f>'MEEIA Targets'!$E$17+'Extension Budget - Savings'!$C$23</f>
        <v>12517847.780750096</v>
      </c>
      <c r="F20" s="1134">
        <f>F12+'Overall Results PY 2018'!G70</f>
        <v>11894677.149578452</v>
      </c>
      <c r="G20" s="740">
        <f>F20/E20</f>
        <v>0.95021743017757787</v>
      </c>
      <c r="H20" s="4"/>
      <c r="I20" s="4"/>
      <c r="J20" s="482"/>
      <c r="K20" s="23"/>
      <c r="L20" s="477"/>
      <c r="W20" s="137"/>
    </row>
    <row r="21" spans="1:23" ht="13.35" customHeight="1">
      <c r="A21" s="484" t="s">
        <v>197</v>
      </c>
      <c r="B21" s="1134">
        <f>B13+'Overall Results PY 2018'!C96</f>
        <v>1462.2326916904512</v>
      </c>
      <c r="C21" s="1134">
        <f>C13+'Overall Results PY 2018'!D96</f>
        <v>1480.9781948230464</v>
      </c>
      <c r="D21" s="741">
        <f>C21/B21</f>
        <v>1.0128197811737638</v>
      </c>
      <c r="E21" s="1134">
        <f>'MEEIA Targets'!$K$17+'Extension Budget - Savings'!$D$23</f>
        <v>1695.7434540093545</v>
      </c>
      <c r="F21" s="1134">
        <f>F13+'Overall Results PY 2018'!G96</f>
        <v>1480.9781948230464</v>
      </c>
      <c r="G21" s="742">
        <f>F21/E21</f>
        <v>0.87335038287865718</v>
      </c>
      <c r="H21" s="4"/>
      <c r="I21" s="4"/>
      <c r="J21" s="481"/>
      <c r="K21" s="22"/>
      <c r="L21" s="477"/>
      <c r="W21" s="137"/>
    </row>
    <row r="22" spans="1:23" ht="13.5" customHeight="1">
      <c r="A22" s="416"/>
      <c r="B22" s="424"/>
      <c r="C22" s="424"/>
      <c r="D22" s="146"/>
      <c r="E22" s="4"/>
      <c r="F22" s="4"/>
      <c r="G22" s="4"/>
      <c r="H22" s="4"/>
      <c r="I22" s="4"/>
      <c r="J22" s="480"/>
      <c r="K22" s="474"/>
      <c r="L22" s="475"/>
      <c r="W22" s="137"/>
    </row>
    <row r="23" spans="1:23" ht="13.5" customHeight="1">
      <c r="A23" s="478" t="s">
        <v>423</v>
      </c>
      <c r="B23" s="424"/>
      <c r="C23" s="424"/>
      <c r="D23" s="146"/>
      <c r="E23" s="4"/>
      <c r="F23" s="4"/>
      <c r="G23" s="4"/>
      <c r="I23" s="4"/>
      <c r="J23" s="480"/>
      <c r="K23" s="474"/>
      <c r="L23" s="475"/>
      <c r="W23" s="137"/>
    </row>
    <row r="24" spans="1:23" ht="13.5" customHeight="1">
      <c r="A24" s="416"/>
      <c r="B24" s="424"/>
      <c r="C24" s="424"/>
      <c r="D24" s="146"/>
      <c r="E24" s="4"/>
      <c r="F24" s="4"/>
      <c r="G24" s="4"/>
      <c r="H24" s="4"/>
      <c r="I24" s="4"/>
      <c r="J24" s="480"/>
      <c r="K24" s="474"/>
      <c r="L24" s="475"/>
      <c r="W24" s="137"/>
    </row>
    <row r="25" spans="1:23" ht="13.5" customHeight="1">
      <c r="A25" s="1158" t="s">
        <v>200</v>
      </c>
      <c r="B25" s="1158"/>
      <c r="C25" s="1158"/>
      <c r="D25" s="1158"/>
      <c r="E25" s="4"/>
      <c r="F25" s="4"/>
      <c r="G25" s="4"/>
      <c r="H25" s="4"/>
      <c r="I25" s="4"/>
      <c r="W25" s="137"/>
    </row>
    <row r="26" spans="1:23" ht="27" thickBot="1">
      <c r="A26" s="847" t="s">
        <v>97</v>
      </c>
      <c r="B26" s="848" t="s">
        <v>98</v>
      </c>
      <c r="C26" s="848" t="s">
        <v>99</v>
      </c>
      <c r="D26" s="848" t="s">
        <v>100</v>
      </c>
      <c r="E26" s="4"/>
      <c r="F26" s="4"/>
      <c r="G26" s="4"/>
      <c r="H26" s="4"/>
      <c r="I26" s="4"/>
      <c r="W26" s="137"/>
    </row>
    <row r="27" spans="1:23" ht="26.25" customHeight="1" thickTop="1">
      <c r="A27" s="1260" t="s">
        <v>101</v>
      </c>
      <c r="B27" s="1260"/>
      <c r="C27" s="1260"/>
      <c r="D27" s="381">
        <v>1</v>
      </c>
      <c r="E27" s="4"/>
      <c r="F27" s="4"/>
      <c r="G27" s="4"/>
      <c r="H27" s="4"/>
      <c r="I27" s="4"/>
      <c r="J27" s="459"/>
      <c r="K27" s="458"/>
      <c r="L27" s="1217" t="s">
        <v>340</v>
      </c>
      <c r="M27" s="1217"/>
      <c r="N27" s="1217"/>
      <c r="O27" s="1217"/>
      <c r="P27" s="1217"/>
      <c r="Q27" s="1217"/>
      <c r="R27" s="1217"/>
      <c r="W27" s="137"/>
    </row>
    <row r="28" spans="1:23" ht="13.5" customHeight="1">
      <c r="A28" s="96"/>
      <c r="B28" s="96"/>
      <c r="C28" s="96"/>
      <c r="D28" s="96"/>
      <c r="E28" s="4"/>
      <c r="F28" s="4"/>
      <c r="G28" s="4"/>
      <c r="H28" s="4"/>
      <c r="I28" s="4"/>
      <c r="J28" s="480"/>
      <c r="K28"/>
      <c r="L28"/>
      <c r="W28" s="137"/>
    </row>
    <row r="29" spans="1:23" ht="13.5" customHeight="1">
      <c r="A29" s="96"/>
      <c r="B29" s="96"/>
      <c r="C29" s="96"/>
      <c r="D29" s="96"/>
      <c r="E29" s="4"/>
      <c r="F29" s="4"/>
      <c r="G29" s="4"/>
      <c r="H29" s="4"/>
      <c r="I29" s="4"/>
      <c r="J29" s="480"/>
      <c r="K29"/>
      <c r="L29"/>
      <c r="W29" s="137"/>
    </row>
    <row r="30" spans="1:23" ht="13.5" customHeight="1">
      <c r="A30" s="96"/>
      <c r="B30" s="96"/>
      <c r="C30" s="96"/>
      <c r="D30" s="96"/>
      <c r="E30" s="4"/>
      <c r="F30" s="4"/>
      <c r="G30" s="4"/>
      <c r="H30" s="4"/>
      <c r="I30" s="4"/>
      <c r="J30" s="118"/>
      <c r="K30"/>
      <c r="L30"/>
      <c r="W30" s="137"/>
    </row>
    <row r="31" spans="1:23" ht="13.5" customHeight="1">
      <c r="A31" s="1259" t="s">
        <v>392</v>
      </c>
      <c r="B31" s="1158"/>
      <c r="C31" s="1158"/>
      <c r="D31" s="1158"/>
      <c r="E31" s="4"/>
      <c r="F31" s="4"/>
      <c r="G31" s="4"/>
      <c r="H31" s="4"/>
      <c r="I31" s="4"/>
      <c r="J31" s="118"/>
      <c r="K31"/>
      <c r="L31"/>
      <c r="W31" s="137"/>
    </row>
    <row r="32" spans="1:23" ht="12.75" customHeight="1">
      <c r="A32" s="117"/>
      <c r="B32" s="1261" t="s">
        <v>24</v>
      </c>
      <c r="C32" s="1261"/>
      <c r="D32" s="1261"/>
      <c r="E32" s="1261"/>
      <c r="F32" s="4"/>
      <c r="G32" s="4"/>
      <c r="H32" s="4"/>
      <c r="I32" s="4"/>
      <c r="J32" s="479"/>
      <c r="K32"/>
      <c r="L32"/>
    </row>
    <row r="33" spans="1:23" ht="40.200000000000003" thickBot="1">
      <c r="A33" s="94" t="s">
        <v>203</v>
      </c>
      <c r="B33" s="858" t="s">
        <v>296</v>
      </c>
      <c r="C33" s="858" t="s">
        <v>299</v>
      </c>
      <c r="D33" s="858" t="s">
        <v>393</v>
      </c>
      <c r="E33" s="858" t="s">
        <v>394</v>
      </c>
      <c r="F33" s="4"/>
      <c r="G33" s="4"/>
      <c r="H33" s="4"/>
      <c r="I33" s="4"/>
      <c r="J33" s="480"/>
      <c r="K33"/>
      <c r="L33"/>
    </row>
    <row r="34" spans="1:23" ht="13.35" customHeight="1">
      <c r="A34" s="115" t="s">
        <v>211</v>
      </c>
      <c r="B34" s="424">
        <f t="shared" ref="B34:B35" si="0">C77</f>
        <v>294764.96999999997</v>
      </c>
      <c r="C34" s="561">
        <f t="shared" ref="C34:C35" si="1">F77</f>
        <v>36.910000000000004</v>
      </c>
      <c r="D34" s="461">
        <f t="shared" ref="D34:D39" si="2">B34/$B$40</f>
        <v>0.20712587132497609</v>
      </c>
      <c r="E34" s="461">
        <f t="shared" ref="E34:E39" si="3">C34/$C$40</f>
        <v>0.21431889443734761</v>
      </c>
      <c r="F34" s="4"/>
      <c r="G34" s="4"/>
      <c r="H34" s="4"/>
      <c r="I34" s="4"/>
      <c r="J34" s="481"/>
      <c r="K34" s="22"/>
      <c r="L34" s="477"/>
    </row>
    <row r="35" spans="1:23" ht="13.35" customHeight="1">
      <c r="A35" s="116" t="s">
        <v>395</v>
      </c>
      <c r="B35" s="424">
        <f t="shared" si="0"/>
        <v>41062.68</v>
      </c>
      <c r="C35" s="561">
        <f t="shared" si="1"/>
        <v>27.68</v>
      </c>
      <c r="D35" s="461">
        <f t="shared" si="2"/>
        <v>2.8853982798358536E-2</v>
      </c>
      <c r="E35" s="461">
        <f t="shared" si="3"/>
        <v>0.16072465451167112</v>
      </c>
      <c r="F35" s="4"/>
      <c r="G35" s="4"/>
      <c r="H35" s="4"/>
      <c r="I35" s="4"/>
      <c r="J35" s="481"/>
      <c r="K35" s="22"/>
      <c r="L35" s="477"/>
    </row>
    <row r="36" spans="1:23" ht="13.35" customHeight="1">
      <c r="A36" s="115" t="s">
        <v>396</v>
      </c>
      <c r="B36" s="424">
        <f>C79</f>
        <v>147400.15</v>
      </c>
      <c r="C36" s="561">
        <f>F79</f>
        <v>19.7</v>
      </c>
      <c r="D36" s="461">
        <f t="shared" si="2"/>
        <v>0.10357534852999044</v>
      </c>
      <c r="E36" s="461">
        <f t="shared" si="3"/>
        <v>0.11438857275577749</v>
      </c>
      <c r="F36" s="4"/>
      <c r="G36" s="4"/>
      <c r="H36" s="4"/>
      <c r="I36" s="4"/>
      <c r="J36" s="481"/>
      <c r="K36" s="22"/>
      <c r="L36" s="477"/>
    </row>
    <row r="37" spans="1:23" ht="13.35" customHeight="1">
      <c r="A37" s="115" t="s">
        <v>397</v>
      </c>
      <c r="B37" s="424">
        <f>C80</f>
        <v>206</v>
      </c>
      <c r="C37" s="561">
        <f>F80</f>
        <v>0.02</v>
      </c>
      <c r="D37" s="461">
        <f t="shared" si="2"/>
        <v>1.4475237506324134E-4</v>
      </c>
      <c r="E37" s="461">
        <f t="shared" si="3"/>
        <v>1.1613053071652537E-4</v>
      </c>
      <c r="F37" s="4"/>
      <c r="G37" s="4"/>
      <c r="H37" s="4"/>
      <c r="I37" s="4"/>
      <c r="J37" s="482"/>
      <c r="K37" s="23"/>
      <c r="L37" s="477"/>
    </row>
    <row r="38" spans="1:23" ht="13.35" customHeight="1">
      <c r="A38" s="115" t="s">
        <v>398</v>
      </c>
      <c r="B38" s="424">
        <f>C81</f>
        <v>61992.15</v>
      </c>
      <c r="C38" s="561">
        <f>F81</f>
        <v>25.39</v>
      </c>
      <c r="D38" s="461">
        <f t="shared" si="2"/>
        <v>4.3560732756197651E-2</v>
      </c>
      <c r="E38" s="461">
        <f t="shared" si="3"/>
        <v>0.14742770874462896</v>
      </c>
      <c r="F38" s="4"/>
      <c r="G38" s="4"/>
      <c r="H38" s="4"/>
      <c r="I38" s="4"/>
      <c r="J38" s="480"/>
      <c r="K38" s="474"/>
      <c r="L38" s="475"/>
    </row>
    <row r="39" spans="1:23" ht="13.5" customHeight="1">
      <c r="A39" s="566" t="s">
        <v>399</v>
      </c>
      <c r="B39" s="220">
        <f>C82</f>
        <v>877694.05</v>
      </c>
      <c r="C39" s="567">
        <f>F82</f>
        <v>62.52</v>
      </c>
      <c r="D39" s="460">
        <f t="shared" si="2"/>
        <v>0.616739312215414</v>
      </c>
      <c r="E39" s="460">
        <f t="shared" si="3"/>
        <v>0.36302403901985836</v>
      </c>
      <c r="F39" s="176"/>
      <c r="G39" s="4"/>
      <c r="H39" s="4"/>
      <c r="I39" s="4"/>
      <c r="L39" s="863"/>
      <c r="M39" s="863"/>
      <c r="N39" s="863"/>
      <c r="O39" s="863"/>
      <c r="P39" s="863"/>
      <c r="Q39" s="863"/>
      <c r="V39" s="144"/>
      <c r="W39" s="145"/>
    </row>
    <row r="40" spans="1:23" ht="13.5" customHeight="1">
      <c r="A40" s="443" t="s">
        <v>215</v>
      </c>
      <c r="B40" s="445">
        <f>SUM(B34:B39)</f>
        <v>1423120</v>
      </c>
      <c r="C40" s="445">
        <f>SUM(C34:C39)</f>
        <v>172.22</v>
      </c>
      <c r="D40" s="471">
        <f>SUM(D34:D39)</f>
        <v>1</v>
      </c>
      <c r="E40" s="471">
        <f>SUM(E34:E39)</f>
        <v>1</v>
      </c>
      <c r="F40" s="176"/>
      <c r="G40" s="4"/>
      <c r="H40" s="4"/>
      <c r="I40" s="4"/>
      <c r="L40" s="863"/>
      <c r="M40" s="863"/>
      <c r="N40" s="863"/>
      <c r="O40" s="863"/>
      <c r="P40" s="863"/>
      <c r="Q40" s="863"/>
      <c r="V40" s="144"/>
      <c r="W40" s="145"/>
    </row>
    <row r="41" spans="1:23" ht="13.5" customHeight="1">
      <c r="A41" s="478" t="s">
        <v>423</v>
      </c>
      <c r="B41" s="96"/>
      <c r="C41" s="96"/>
      <c r="D41" s="461"/>
      <c r="E41" s="4"/>
      <c r="F41" s="4"/>
      <c r="G41" s="4"/>
      <c r="H41" s="4"/>
      <c r="I41" s="4"/>
      <c r="V41" s="144"/>
      <c r="W41" s="145"/>
    </row>
    <row r="42" spans="1:23" ht="13.5" customHeight="1">
      <c r="A42" s="96"/>
      <c r="B42" s="96"/>
      <c r="C42" s="96"/>
      <c r="D42" s="96"/>
      <c r="E42" s="4"/>
      <c r="F42" s="4"/>
      <c r="G42" s="4"/>
      <c r="H42" s="4"/>
      <c r="I42" s="4"/>
      <c r="J42" s="467"/>
      <c r="K42" s="636"/>
      <c r="L42" s="466"/>
      <c r="P42" s="462"/>
      <c r="Q42" s="464"/>
      <c r="R42" s="465"/>
      <c r="S42" s="463"/>
      <c r="V42" s="144"/>
      <c r="W42" s="145"/>
    </row>
    <row r="43" spans="1:23" ht="5.25" customHeight="1">
      <c r="A43" s="1256"/>
      <c r="B43" s="1256"/>
      <c r="C43" s="1256"/>
      <c r="D43" s="1256"/>
      <c r="E43" s="1256"/>
      <c r="F43" s="1256"/>
      <c r="G43" s="1256"/>
      <c r="H43" s="1256"/>
      <c r="I43" s="1256"/>
      <c r="J43" s="467"/>
      <c r="K43" s="636"/>
      <c r="L43" s="466"/>
      <c r="P43" s="462"/>
      <c r="Q43" s="464"/>
      <c r="R43" s="465"/>
      <c r="S43" s="463"/>
      <c r="V43" s="144"/>
      <c r="W43" s="145"/>
    </row>
    <row r="44" spans="1:23">
      <c r="A44" s="1197"/>
      <c r="B44" s="1197"/>
      <c r="C44" s="1197"/>
      <c r="D44" s="1197"/>
      <c r="E44" s="1197"/>
      <c r="F44" s="1197"/>
      <c r="G44" s="1197"/>
      <c r="H44"/>
      <c r="I44"/>
      <c r="J44" s="74"/>
      <c r="K44" s="27"/>
      <c r="L44" s="25"/>
      <c r="P44" s="13"/>
      <c r="V44" s="144"/>
      <c r="W44" s="145"/>
    </row>
    <row r="45" spans="1:23" ht="15.6">
      <c r="A45" s="855" t="s">
        <v>216</v>
      </c>
      <c r="B45" s="855"/>
      <c r="C45" s="855"/>
      <c r="D45" s="855"/>
      <c r="E45" s="855"/>
      <c r="F45" s="855"/>
      <c r="G45" s="855"/>
      <c r="H45" s="4"/>
      <c r="I45" s="4"/>
      <c r="J45" s="459"/>
      <c r="K45" s="458"/>
      <c r="L45" s="458"/>
      <c r="V45" s="144"/>
      <c r="W45" s="145"/>
    </row>
    <row r="46" spans="1:23" ht="12.75" customHeight="1">
      <c r="A46" s="1262"/>
      <c r="B46" s="1262"/>
      <c r="C46" s="1262"/>
      <c r="D46" s="1262"/>
      <c r="E46" s="1262"/>
      <c r="F46" s="1262"/>
      <c r="G46" s="1262"/>
      <c r="H46" s="30"/>
      <c r="I46" s="30"/>
      <c r="V46" s="144"/>
      <c r="W46" s="145"/>
    </row>
    <row r="47" spans="1:23">
      <c r="A47" s="1158" t="s">
        <v>354</v>
      </c>
      <c r="B47" s="1158"/>
      <c r="C47" s="1158"/>
      <c r="D47" s="1158"/>
      <c r="E47" s="1158"/>
      <c r="F47" s="1158"/>
      <c r="G47" s="1158"/>
      <c r="H47" s="4"/>
      <c r="I47" s="4"/>
      <c r="V47" s="144"/>
      <c r="W47" s="145"/>
    </row>
    <row r="48" spans="1:23" ht="27" customHeight="1" thickBot="1">
      <c r="A48" s="308" t="s">
        <v>400</v>
      </c>
      <c r="B48" s="308" t="s">
        <v>295</v>
      </c>
      <c r="C48" s="308" t="s">
        <v>296</v>
      </c>
      <c r="D48" s="308" t="s">
        <v>297</v>
      </c>
      <c r="E48" s="308" t="s">
        <v>298</v>
      </c>
      <c r="F48" s="308" t="s">
        <v>299</v>
      </c>
      <c r="G48" s="308" t="s">
        <v>300</v>
      </c>
      <c r="H48" s="308" t="s">
        <v>307</v>
      </c>
      <c r="I48"/>
      <c r="L48"/>
      <c r="V48" s="144"/>
      <c r="W48" s="145"/>
    </row>
    <row r="49" spans="1:23">
      <c r="A49" s="176" t="s">
        <v>401</v>
      </c>
      <c r="B49" s="839">
        <v>169066.96</v>
      </c>
      <c r="C49" s="829">
        <v>242573.9</v>
      </c>
      <c r="D49" s="179">
        <f>IFERROR(C49/B49, "NA")</f>
        <v>1.4347800421797376</v>
      </c>
      <c r="E49" s="830">
        <v>16.25</v>
      </c>
      <c r="F49" s="831">
        <v>29.33</v>
      </c>
      <c r="G49" s="179">
        <f>IFERROR(F49/E49, "NA")</f>
        <v>1.8049230769230769</v>
      </c>
      <c r="H49" s="102" t="s">
        <v>402</v>
      </c>
      <c r="I49" s="59"/>
      <c r="V49" s="144"/>
      <c r="W49" s="145"/>
    </row>
    <row r="50" spans="1:23">
      <c r="A50" s="176" t="s">
        <v>403</v>
      </c>
      <c r="B50" s="840">
        <v>2573.4299999999998</v>
      </c>
      <c r="C50" s="829">
        <v>3491.47</v>
      </c>
      <c r="D50" s="179">
        <f>IFERROR(C50/B50, "NA")</f>
        <v>1.3567378945609556</v>
      </c>
      <c r="E50" s="832">
        <v>0.26</v>
      </c>
      <c r="F50" s="831">
        <v>0.42</v>
      </c>
      <c r="G50" s="179">
        <f>IFERROR(F50/E50, "NA")</f>
        <v>1.6153846153846152</v>
      </c>
      <c r="H50" s="102" t="s">
        <v>402</v>
      </c>
      <c r="I50" s="59"/>
      <c r="V50" s="144"/>
      <c r="W50" s="145"/>
    </row>
    <row r="51" spans="1:23">
      <c r="A51" s="176" t="s">
        <v>404</v>
      </c>
      <c r="B51" s="840">
        <v>8452.0499999999993</v>
      </c>
      <c r="C51" s="829">
        <v>13744.46</v>
      </c>
      <c r="D51" s="179">
        <f>IFERROR(C51/B51, "NA")</f>
        <v>1.6261687992853806</v>
      </c>
      <c r="E51" s="832">
        <v>0.81</v>
      </c>
      <c r="F51" s="831">
        <v>2.02</v>
      </c>
      <c r="G51" s="179">
        <f>IFERROR(F51/E51, "NA")</f>
        <v>2.4938271604938271</v>
      </c>
      <c r="H51" s="102" t="s">
        <v>402</v>
      </c>
      <c r="I51" s="59"/>
      <c r="V51" s="144"/>
      <c r="W51" s="145"/>
    </row>
    <row r="52" spans="1:23">
      <c r="A52" s="176" t="s">
        <v>405</v>
      </c>
      <c r="B52" s="826">
        <v>27800.73</v>
      </c>
      <c r="C52" s="829">
        <v>27947.200000000001</v>
      </c>
      <c r="D52" s="179">
        <v>0</v>
      </c>
      <c r="E52" s="833">
        <v>2.67</v>
      </c>
      <c r="F52" s="833">
        <v>4.1100000000000003</v>
      </c>
      <c r="G52" s="179">
        <f>IFERROR(F52/E52, "NA")</f>
        <v>1.5393258426966294</v>
      </c>
      <c r="H52" s="102" t="s">
        <v>402</v>
      </c>
      <c r="I52" s="59"/>
      <c r="V52" s="144"/>
      <c r="W52" s="145"/>
    </row>
    <row r="53" spans="1:23">
      <c r="A53" s="176" t="s">
        <v>406</v>
      </c>
      <c r="B53" s="840">
        <v>5643.37</v>
      </c>
      <c r="C53" s="829">
        <v>7007.94</v>
      </c>
      <c r="D53" s="179">
        <f t="shared" ref="D53:D60" si="4">IFERROR(C53/B53, "NA")</f>
        <v>1.2418005553419322</v>
      </c>
      <c r="E53" s="841">
        <v>0.54</v>
      </c>
      <c r="F53" s="833">
        <v>1.03</v>
      </c>
      <c r="G53" s="179">
        <f t="shared" ref="G53:G60" si="5">IFERROR(F53/E53, "NA")</f>
        <v>1.9074074074074074</v>
      </c>
      <c r="H53" s="102" t="s">
        <v>402</v>
      </c>
      <c r="I53" s="61"/>
    </row>
    <row r="54" spans="1:23">
      <c r="A54" s="176" t="s">
        <v>407</v>
      </c>
      <c r="B54" s="840">
        <v>216174.16</v>
      </c>
      <c r="C54" s="829">
        <v>136725.56</v>
      </c>
      <c r="D54" s="179">
        <f t="shared" si="4"/>
        <v>0.63247873843941382</v>
      </c>
      <c r="E54" s="841">
        <v>24.26</v>
      </c>
      <c r="F54" s="834">
        <v>18.27</v>
      </c>
      <c r="G54" s="179">
        <f t="shared" si="5"/>
        <v>0.75309150865622421</v>
      </c>
      <c r="H54" s="102" t="s">
        <v>408</v>
      </c>
      <c r="I54" s="62"/>
      <c r="L54" s="843"/>
    </row>
    <row r="55" spans="1:23">
      <c r="A55" s="176" t="s">
        <v>409</v>
      </c>
      <c r="B55" s="827">
        <v>16877.38</v>
      </c>
      <c r="C55" s="829">
        <v>10674.59</v>
      </c>
      <c r="D55" s="179">
        <f t="shared" si="4"/>
        <v>0.63247909331898666</v>
      </c>
      <c r="E55" s="832">
        <v>1.89</v>
      </c>
      <c r="F55" s="831">
        <v>1.43</v>
      </c>
      <c r="G55" s="179">
        <f t="shared" si="5"/>
        <v>0.75661375661375663</v>
      </c>
      <c r="H55" s="102" t="s">
        <v>408</v>
      </c>
      <c r="I55" s="59"/>
      <c r="L55" s="843"/>
    </row>
    <row r="56" spans="1:23">
      <c r="A56" s="176" t="s">
        <v>410</v>
      </c>
      <c r="B56" s="840">
        <v>97631.01</v>
      </c>
      <c r="C56" s="829">
        <v>18131.47</v>
      </c>
      <c r="D56" s="179">
        <f t="shared" si="4"/>
        <v>0.18571425205987321</v>
      </c>
      <c r="E56" s="832">
        <v>27.92</v>
      </c>
      <c r="F56" s="831">
        <v>4.75</v>
      </c>
      <c r="G56" s="179">
        <f t="shared" si="5"/>
        <v>0.17012893982808022</v>
      </c>
      <c r="H56" s="102" t="s">
        <v>411</v>
      </c>
      <c r="I56" s="59"/>
      <c r="L56" s="843"/>
      <c r="M56" s="843"/>
      <c r="N56" s="843"/>
      <c r="O56" s="843"/>
      <c r="P56" s="843"/>
      <c r="Q56" s="843"/>
      <c r="R56" s="843"/>
    </row>
    <row r="57" spans="1:23">
      <c r="A57" s="176" t="s">
        <v>412</v>
      </c>
      <c r="B57" s="840">
        <v>51919.75</v>
      </c>
      <c r="C57" s="829">
        <v>22931.21</v>
      </c>
      <c r="D57" s="179">
        <f t="shared" si="4"/>
        <v>0.44166641788529409</v>
      </c>
      <c r="E57" s="832">
        <v>51.89</v>
      </c>
      <c r="F57" s="831">
        <v>22.93</v>
      </c>
      <c r="G57" s="179">
        <f t="shared" si="5"/>
        <v>0.44189631913663519</v>
      </c>
      <c r="H57" s="102" t="s">
        <v>411</v>
      </c>
      <c r="I57" s="59"/>
      <c r="L57" s="843"/>
      <c r="M57" s="843"/>
      <c r="N57" s="843"/>
      <c r="O57" s="843"/>
      <c r="P57" s="843"/>
      <c r="Q57" s="843"/>
      <c r="R57" s="843"/>
    </row>
    <row r="58" spans="1:23">
      <c r="A58" s="176" t="s">
        <v>413</v>
      </c>
      <c r="B58" s="827">
        <v>206</v>
      </c>
      <c r="C58" s="829">
        <v>206</v>
      </c>
      <c r="D58" s="179">
        <f t="shared" si="4"/>
        <v>1</v>
      </c>
      <c r="E58" s="832">
        <v>0.02</v>
      </c>
      <c r="F58" s="831">
        <v>0.02</v>
      </c>
      <c r="G58" s="179">
        <f t="shared" si="5"/>
        <v>1</v>
      </c>
      <c r="H58" s="102"/>
      <c r="I58" s="59"/>
      <c r="L58" s="843"/>
      <c r="M58" s="843"/>
      <c r="N58" s="843"/>
      <c r="O58" s="843"/>
      <c r="P58" s="843"/>
      <c r="Q58" s="843"/>
      <c r="R58" s="843"/>
    </row>
    <row r="59" spans="1:23">
      <c r="A59" s="176" t="s">
        <v>398</v>
      </c>
      <c r="B59" s="840">
        <v>61991.99</v>
      </c>
      <c r="C59" s="835">
        <v>61992.15</v>
      </c>
      <c r="D59" s="179">
        <f t="shared" si="4"/>
        <v>1.0000025809786071</v>
      </c>
      <c r="E59" s="832">
        <v>26.66</v>
      </c>
      <c r="F59" s="833">
        <v>25.39</v>
      </c>
      <c r="G59" s="179">
        <f t="shared" si="5"/>
        <v>0.95236309077269321</v>
      </c>
      <c r="H59" s="102"/>
      <c r="I59" s="61"/>
    </row>
    <row r="60" spans="1:23">
      <c r="A60" s="568" t="s">
        <v>414</v>
      </c>
      <c r="B60" s="842">
        <v>875223.83</v>
      </c>
      <c r="C60" s="836">
        <v>877694.05</v>
      </c>
      <c r="D60" s="837">
        <f t="shared" si="4"/>
        <v>1.0028223865888113</v>
      </c>
      <c r="E60" s="838">
        <v>59.15</v>
      </c>
      <c r="F60" s="838">
        <v>62.52</v>
      </c>
      <c r="G60" s="837">
        <f t="shared" si="5"/>
        <v>1.056973795435334</v>
      </c>
      <c r="H60" s="723"/>
      <c r="I60" s="33"/>
    </row>
    <row r="61" spans="1:23">
      <c r="A61" s="478"/>
      <c r="B61" s="33"/>
      <c r="C61" s="33"/>
      <c r="D61" s="33"/>
      <c r="E61" s="33"/>
      <c r="F61" s="883"/>
      <c r="G61" s="33"/>
      <c r="H61" s="33"/>
      <c r="I61" s="33"/>
    </row>
    <row r="63" spans="1:23">
      <c r="A63" s="1149" t="s">
        <v>415</v>
      </c>
      <c r="B63" s="1149"/>
      <c r="C63" s="1149"/>
      <c r="L63" s="843"/>
    </row>
    <row r="64" spans="1:23" ht="27" thickBot="1">
      <c r="A64" s="56" t="s">
        <v>203</v>
      </c>
      <c r="B64" s="56" t="s">
        <v>416</v>
      </c>
    </row>
    <row r="65" spans="1:18">
      <c r="A65" s="865" t="s">
        <v>211</v>
      </c>
      <c r="B65" s="424">
        <v>8199</v>
      </c>
    </row>
    <row r="66" spans="1:18">
      <c r="A66" s="116" t="s">
        <v>395</v>
      </c>
      <c r="B66" s="424">
        <v>1389</v>
      </c>
      <c r="L66" s="1149" t="s">
        <v>415</v>
      </c>
      <c r="M66" s="1149"/>
      <c r="N66" s="1149"/>
      <c r="O66" s="1149"/>
      <c r="P66" s="1149"/>
      <c r="Q66" s="1149"/>
      <c r="R66" s="1149"/>
    </row>
    <row r="67" spans="1:18">
      <c r="A67" s="115" t="s">
        <v>396</v>
      </c>
      <c r="B67" s="424">
        <v>649</v>
      </c>
    </row>
    <row r="68" spans="1:18">
      <c r="A68" s="115" t="s">
        <v>397</v>
      </c>
      <c r="B68" s="424">
        <v>2</v>
      </c>
    </row>
    <row r="69" spans="1:18">
      <c r="A69" s="115" t="s">
        <v>398</v>
      </c>
      <c r="B69" s="424">
        <v>490</v>
      </c>
    </row>
    <row r="70" spans="1:18">
      <c r="A70" s="724" t="s">
        <v>399</v>
      </c>
      <c r="B70" s="220">
        <v>1953</v>
      </c>
    </row>
    <row r="71" spans="1:18">
      <c r="A71" s="727"/>
      <c r="B71" s="57"/>
      <c r="C71" s="57"/>
    </row>
    <row r="72" spans="1:18">
      <c r="A72" s="478" t="s">
        <v>423</v>
      </c>
      <c r="B72" s="57"/>
      <c r="C72" s="57"/>
    </row>
    <row r="73" spans="1:18">
      <c r="A73" s="727"/>
      <c r="B73" s="57"/>
      <c r="C73" s="57"/>
    </row>
    <row r="74" spans="1:18">
      <c r="A74" s="1158" t="s">
        <v>417</v>
      </c>
      <c r="B74" s="1158"/>
      <c r="C74" s="1158"/>
      <c r="D74" s="1158"/>
      <c r="E74" s="1158"/>
      <c r="F74" s="1158"/>
      <c r="G74" s="1158"/>
    </row>
    <row r="75" spans="1:18" ht="13.8" thickBot="1">
      <c r="A75" s="117"/>
      <c r="B75" s="1264" t="s">
        <v>24</v>
      </c>
      <c r="C75" s="1264"/>
      <c r="D75" s="1265"/>
      <c r="E75" s="1264" t="s">
        <v>24</v>
      </c>
      <c r="F75" s="1264"/>
      <c r="G75" s="1264"/>
    </row>
    <row r="76" spans="1:18" ht="13.8" thickBot="1">
      <c r="A76" s="94" t="s">
        <v>418</v>
      </c>
      <c r="B76" s="858" t="s">
        <v>295</v>
      </c>
      <c r="C76" s="858" t="s">
        <v>296</v>
      </c>
      <c r="D76" s="106" t="s">
        <v>194</v>
      </c>
      <c r="E76" s="858" t="s">
        <v>298</v>
      </c>
      <c r="F76" s="858" t="s">
        <v>299</v>
      </c>
      <c r="G76" s="858" t="s">
        <v>194</v>
      </c>
    </row>
    <row r="77" spans="1:18">
      <c r="A77" s="115" t="s">
        <v>211</v>
      </c>
      <c r="B77" s="424">
        <f>SUM(B49:B53)</f>
        <v>213536.53999999998</v>
      </c>
      <c r="C77" s="424">
        <f>SUM(C49:C53)</f>
        <v>294764.96999999997</v>
      </c>
      <c r="D77" s="639">
        <f>C77/B77</f>
        <v>1.3803959266175241</v>
      </c>
      <c r="E77" s="488">
        <f>SUM(E49:E53)</f>
        <v>20.53</v>
      </c>
      <c r="F77" s="488">
        <f>SUM(F49:F53)</f>
        <v>36.910000000000004</v>
      </c>
      <c r="G77" s="146">
        <f>F77/E77</f>
        <v>1.7978567949342426</v>
      </c>
    </row>
    <row r="78" spans="1:18">
      <c r="A78" s="116" t="s">
        <v>395</v>
      </c>
      <c r="B78" s="424">
        <f>SUM(B56:B57)</f>
        <v>149550.76</v>
      </c>
      <c r="C78" s="424">
        <f>SUM(C56:C57)</f>
        <v>41062.68</v>
      </c>
      <c r="D78" s="218">
        <f>C78/B78</f>
        <v>0.27457352941569801</v>
      </c>
      <c r="E78" s="501">
        <f>SUM(E56:E57)</f>
        <v>79.81</v>
      </c>
      <c r="F78" s="501">
        <f>SUM(F56:F57)</f>
        <v>27.68</v>
      </c>
      <c r="G78" s="218">
        <f>F78/E78</f>
        <v>0.34682370630246834</v>
      </c>
    </row>
    <row r="79" spans="1:18">
      <c r="A79" s="115" t="s">
        <v>396</v>
      </c>
      <c r="B79" s="424">
        <f>SUM(B54:B55)</f>
        <v>233051.54</v>
      </c>
      <c r="C79" s="424">
        <f>SUM(C54:C55)</f>
        <v>147400.15</v>
      </c>
      <c r="D79" s="218">
        <f>C79/B79</f>
        <v>0.6324787641394688</v>
      </c>
      <c r="E79" s="501">
        <f>SUM(E54:E55)</f>
        <v>26.150000000000002</v>
      </c>
      <c r="F79" s="501">
        <f>SUM(F54:F55)</f>
        <v>19.7</v>
      </c>
      <c r="G79" s="218">
        <f>F79/E79</f>
        <v>0.7533460803059272</v>
      </c>
    </row>
    <row r="80" spans="1:18">
      <c r="A80" s="115" t="s">
        <v>397</v>
      </c>
      <c r="B80" s="424">
        <f t="shared" ref="B80:C82" si="6">B58</f>
        <v>206</v>
      </c>
      <c r="C80" s="424">
        <f t="shared" si="6"/>
        <v>206</v>
      </c>
      <c r="D80" s="218">
        <f t="shared" ref="D80:D81" si="7">C80/B80</f>
        <v>1</v>
      </c>
      <c r="E80" s="501">
        <f t="shared" ref="E80:F82" si="8">E58</f>
        <v>0.02</v>
      </c>
      <c r="F80" s="501">
        <f t="shared" si="8"/>
        <v>0.02</v>
      </c>
      <c r="G80" s="218">
        <f t="shared" ref="G80:G81" si="9">F80/E80</f>
        <v>1</v>
      </c>
    </row>
    <row r="81" spans="1:7">
      <c r="A81" s="116" t="s">
        <v>419</v>
      </c>
      <c r="B81" s="424">
        <f t="shared" si="6"/>
        <v>61991.99</v>
      </c>
      <c r="C81" s="424">
        <f t="shared" si="6"/>
        <v>61992.15</v>
      </c>
      <c r="D81" s="218">
        <f t="shared" si="7"/>
        <v>1.0000025809786071</v>
      </c>
      <c r="E81" s="501">
        <f t="shared" si="8"/>
        <v>26.66</v>
      </c>
      <c r="F81" s="501">
        <f t="shared" si="8"/>
        <v>25.39</v>
      </c>
      <c r="G81" s="218">
        <f t="shared" si="9"/>
        <v>0.95236309077269321</v>
      </c>
    </row>
    <row r="82" spans="1:7">
      <c r="A82" s="724" t="s">
        <v>414</v>
      </c>
      <c r="B82" s="828">
        <f t="shared" si="6"/>
        <v>875223.83</v>
      </c>
      <c r="C82" s="828">
        <f t="shared" si="6"/>
        <v>877694.05</v>
      </c>
      <c r="D82" s="217">
        <f>C82/B82</f>
        <v>1.0028223865888113</v>
      </c>
      <c r="E82" s="542">
        <f t="shared" si="8"/>
        <v>59.15</v>
      </c>
      <c r="F82" s="542">
        <f t="shared" si="8"/>
        <v>62.52</v>
      </c>
      <c r="G82" s="543">
        <f>F82/E82</f>
        <v>1.056973795435334</v>
      </c>
    </row>
    <row r="83" spans="1:7">
      <c r="A83" s="444" t="s">
        <v>215</v>
      </c>
      <c r="B83" s="445">
        <f>SUM(B77:B82)</f>
        <v>1533560.66</v>
      </c>
      <c r="C83" s="445">
        <f>SUM(C77:C82)</f>
        <v>1423120</v>
      </c>
      <c r="D83" s="473">
        <f>C83/B83</f>
        <v>0.92798415942672918</v>
      </c>
      <c r="E83" s="445">
        <f>SUM(E77:E82)</f>
        <v>212.32000000000002</v>
      </c>
      <c r="F83" s="445">
        <f>SUM(F77:F82)</f>
        <v>172.22</v>
      </c>
      <c r="G83" s="471">
        <f>F83/E83</f>
        <v>0.81113413715146943</v>
      </c>
    </row>
    <row r="84" spans="1:7">
      <c r="B84" s="114"/>
      <c r="C84" s="72"/>
      <c r="D84" s="53"/>
    </row>
    <row r="85" spans="1:7">
      <c r="A85" s="478" t="s">
        <v>423</v>
      </c>
      <c r="B85" s="114"/>
      <c r="C85" s="72"/>
      <c r="D85" s="53"/>
    </row>
    <row r="87" spans="1:7">
      <c r="A87" s="33"/>
    </row>
  </sheetData>
  <mergeCells count="37">
    <mergeCell ref="A1:T1"/>
    <mergeCell ref="B75:D75"/>
    <mergeCell ref="E75:G75"/>
    <mergeCell ref="A74:G74"/>
    <mergeCell ref="A63:C63"/>
    <mergeCell ref="L27:R27"/>
    <mergeCell ref="L66:R66"/>
    <mergeCell ref="L6:R6"/>
    <mergeCell ref="L7:R7"/>
    <mergeCell ref="L8:R8"/>
    <mergeCell ref="L9:R9"/>
    <mergeCell ref="E10:G10"/>
    <mergeCell ref="A8:G8"/>
    <mergeCell ref="A7:G7"/>
    <mergeCell ref="A6:G6"/>
    <mergeCell ref="A5:G5"/>
    <mergeCell ref="A46:G46"/>
    <mergeCell ref="A44:G44"/>
    <mergeCell ref="A47:G47"/>
    <mergeCell ref="L4:S4"/>
    <mergeCell ref="A16:G16"/>
    <mergeCell ref="L16:R16"/>
    <mergeCell ref="A17:G17"/>
    <mergeCell ref="L17:R17"/>
    <mergeCell ref="B18:D18"/>
    <mergeCell ref="E18:G18"/>
    <mergeCell ref="A3:S3"/>
    <mergeCell ref="A2:S2"/>
    <mergeCell ref="A43:I43"/>
    <mergeCell ref="A4:G4"/>
    <mergeCell ref="L5:R5"/>
    <mergeCell ref="B10:D10"/>
    <mergeCell ref="A31:D31"/>
    <mergeCell ref="A25:D25"/>
    <mergeCell ref="A9:G9"/>
    <mergeCell ref="A27:C27"/>
    <mergeCell ref="B32:E32"/>
  </mergeCells>
  <pageMargins left="0.7" right="0.7" top="0.75" bottom="0.75" header="0.3" footer="0.3"/>
  <pageSetup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2188"/>
  <sheetViews>
    <sheetView zoomScaleNormal="100" workbookViewId="0">
      <selection sqref="A1:T1"/>
    </sheetView>
  </sheetViews>
  <sheetFormatPr defaultRowHeight="13.2"/>
  <cols>
    <col min="1" max="1" width="44.33203125" customWidth="1"/>
    <col min="2" max="2" width="17.6640625" style="1" customWidth="1"/>
    <col min="3" max="3" width="18.5546875" style="32" customWidth="1"/>
    <col min="4" max="4" width="17.33203125" style="32" customWidth="1"/>
    <col min="5" max="6" width="17.6640625" style="32" customWidth="1"/>
    <col min="7" max="7" width="17.44140625" style="32" customWidth="1"/>
    <col min="8" max="9" width="15.33203125" style="32" customWidth="1"/>
    <col min="10" max="11" width="15.33203125" style="73" customWidth="1"/>
    <col min="12" max="12" width="0.5546875" style="32" customWidth="1"/>
    <col min="13" max="13" width="13.33203125" style="32" customWidth="1"/>
    <col min="14" max="14" width="12.6640625" style="32" customWidth="1"/>
    <col min="15" max="18" width="12.6640625" customWidth="1"/>
    <col min="19" max="19" width="9.33203125" customWidth="1"/>
    <col min="31" max="31" width="8.6640625" customWidth="1"/>
  </cols>
  <sheetData>
    <row r="1" spans="1:32">
      <c r="A1" s="1196" t="s">
        <v>642</v>
      </c>
      <c r="B1" s="1196"/>
      <c r="C1" s="1196"/>
      <c r="D1" s="1196"/>
      <c r="E1" s="1196"/>
      <c r="F1" s="1196"/>
      <c r="G1" s="1196"/>
      <c r="H1" s="1196"/>
      <c r="I1" s="1196"/>
      <c r="J1" s="1196"/>
      <c r="K1" s="1196"/>
      <c r="L1" s="1196"/>
      <c r="M1" s="1196"/>
      <c r="N1" s="1196"/>
      <c r="O1" s="1196"/>
      <c r="P1" s="1196"/>
      <c r="Q1" s="1196"/>
      <c r="R1" s="1196"/>
      <c r="S1" s="1196"/>
      <c r="T1" s="1196"/>
      <c r="U1" s="982"/>
      <c r="V1" s="982"/>
      <c r="W1" s="982"/>
      <c r="X1" s="982"/>
      <c r="Y1" s="982"/>
      <c r="Z1" s="982"/>
      <c r="AA1" s="982"/>
      <c r="AB1" s="982"/>
      <c r="AC1" s="982"/>
      <c r="AD1" s="982"/>
      <c r="AE1" s="982"/>
      <c r="AF1" s="982"/>
    </row>
    <row r="2" spans="1:32" ht="35.25" customHeight="1">
      <c r="A2" s="1197"/>
      <c r="B2" s="1197"/>
      <c r="C2" s="1197"/>
      <c r="D2" s="1197"/>
      <c r="E2" s="1197"/>
      <c r="F2" s="1197"/>
      <c r="G2" s="1197"/>
      <c r="H2" s="1197"/>
      <c r="I2" s="1197"/>
      <c r="J2" s="1197"/>
      <c r="K2" s="1197"/>
      <c r="L2" s="1197"/>
      <c r="M2" s="1197"/>
      <c r="N2" s="1197"/>
      <c r="O2" s="1197"/>
      <c r="P2" s="1197"/>
      <c r="Q2" s="1197"/>
      <c r="R2" s="1197"/>
      <c r="S2" s="1197"/>
      <c r="T2" s="1197"/>
      <c r="U2" s="982"/>
      <c r="V2" s="982"/>
      <c r="W2" s="982"/>
      <c r="X2" s="982"/>
      <c r="Y2" s="982"/>
      <c r="Z2" s="982"/>
      <c r="AA2" s="982"/>
      <c r="AB2" s="982"/>
      <c r="AC2" s="982"/>
      <c r="AD2" s="982"/>
      <c r="AE2" s="982"/>
      <c r="AF2" s="982"/>
    </row>
    <row r="3" spans="1:32">
      <c r="A3" s="1198"/>
      <c r="B3" s="1198"/>
      <c r="C3" s="1198"/>
      <c r="D3" s="1198"/>
      <c r="E3" s="1198"/>
      <c r="F3" s="1198"/>
      <c r="G3" s="1198"/>
      <c r="H3" s="1198"/>
      <c r="I3" s="1198"/>
      <c r="J3" s="1198"/>
      <c r="K3" s="1198"/>
      <c r="L3" s="1198"/>
      <c r="M3" s="1198"/>
      <c r="N3" s="1198"/>
      <c r="O3" s="1198"/>
      <c r="P3" s="1198"/>
      <c r="Q3" s="1198"/>
      <c r="R3" s="1198"/>
      <c r="S3" s="1198"/>
      <c r="T3" s="1198"/>
      <c r="U3" s="982"/>
      <c r="V3" s="982"/>
      <c r="W3" s="982"/>
      <c r="X3" s="982"/>
      <c r="Y3" s="982"/>
      <c r="Z3" s="982"/>
      <c r="AA3" s="982"/>
      <c r="AB3" s="982"/>
      <c r="AC3" s="982"/>
      <c r="AD3" s="982"/>
      <c r="AE3" s="982"/>
      <c r="AF3" s="982"/>
    </row>
    <row r="4" spans="1:32" ht="30" customHeight="1">
      <c r="A4" s="1200" t="s">
        <v>461</v>
      </c>
      <c r="B4" s="1200"/>
      <c r="C4" s="1200"/>
      <c r="D4" s="1200"/>
      <c r="E4" s="1200"/>
      <c r="F4" s="1200"/>
      <c r="G4" s="1200"/>
      <c r="H4" s="985"/>
      <c r="I4" s="985"/>
      <c r="J4" s="985"/>
      <c r="K4" s="985"/>
      <c r="L4" s="1049"/>
      <c r="M4" s="985"/>
      <c r="N4" s="1200" t="s">
        <v>462</v>
      </c>
      <c r="O4" s="1200"/>
      <c r="P4" s="1200"/>
      <c r="Q4" s="1200"/>
      <c r="R4" s="1200"/>
      <c r="S4" s="1200"/>
      <c r="T4" s="1200"/>
      <c r="U4" s="982"/>
      <c r="V4" s="982"/>
      <c r="W4" s="982"/>
      <c r="X4" s="982"/>
      <c r="Y4" s="982"/>
      <c r="Z4" s="982"/>
      <c r="AA4" s="985"/>
      <c r="AB4" s="985"/>
      <c r="AC4" s="985"/>
      <c r="AD4" s="985"/>
      <c r="AE4" s="985"/>
      <c r="AF4" s="985"/>
    </row>
    <row r="5" spans="1:32" ht="15.6">
      <c r="A5" s="1202" t="s">
        <v>189</v>
      </c>
      <c r="B5" s="1202"/>
      <c r="C5" s="1202"/>
      <c r="D5" s="1202"/>
      <c r="E5" s="1202"/>
      <c r="F5" s="1202"/>
      <c r="G5" s="1202"/>
      <c r="H5" s="985"/>
      <c r="I5" s="985"/>
      <c r="J5" s="985"/>
      <c r="K5" s="985"/>
      <c r="L5" s="1049"/>
      <c r="M5" s="985"/>
      <c r="N5" s="982"/>
      <c r="O5" s="982"/>
      <c r="P5" s="982"/>
      <c r="Q5" s="982"/>
      <c r="R5" s="982"/>
      <c r="S5" s="982"/>
      <c r="T5" s="982"/>
      <c r="U5" s="982"/>
      <c r="V5" s="982"/>
      <c r="W5" s="982"/>
      <c r="X5" s="982"/>
      <c r="Y5" s="982"/>
      <c r="Z5" s="982"/>
      <c r="AA5" s="982"/>
      <c r="AB5" s="982"/>
      <c r="AC5" s="982"/>
      <c r="AD5" s="982"/>
      <c r="AE5" s="982"/>
      <c r="AF5" s="982"/>
    </row>
    <row r="6" spans="1:32" ht="13.5" customHeight="1">
      <c r="A6" s="1202"/>
      <c r="B6" s="1202"/>
      <c r="C6" s="1202"/>
      <c r="D6" s="1202"/>
      <c r="E6" s="1202"/>
      <c r="F6" s="1202"/>
      <c r="G6" s="1202"/>
      <c r="H6" s="985"/>
      <c r="I6" s="985"/>
      <c r="J6" s="985"/>
      <c r="K6" s="985"/>
      <c r="L6" s="1049"/>
      <c r="M6" s="985"/>
      <c r="N6" s="982"/>
      <c r="O6" s="982"/>
      <c r="P6" s="982"/>
      <c r="Q6" s="982"/>
      <c r="R6" s="982"/>
      <c r="S6" s="982"/>
      <c r="T6" s="982"/>
      <c r="U6" s="982"/>
      <c r="V6" s="982"/>
      <c r="W6" s="982"/>
      <c r="X6" s="982"/>
      <c r="Y6" s="982"/>
      <c r="Z6" s="982"/>
      <c r="AA6" s="982"/>
      <c r="AB6" s="982"/>
      <c r="AC6" s="982"/>
      <c r="AD6" s="982"/>
      <c r="AE6" s="982"/>
      <c r="AF6" s="982"/>
    </row>
    <row r="7" spans="1:32" ht="13.5" customHeight="1">
      <c r="A7" s="1203" t="s">
        <v>422</v>
      </c>
      <c r="B7" s="1203"/>
      <c r="C7" s="1203"/>
      <c r="D7" s="1203"/>
      <c r="E7" s="1203"/>
      <c r="F7" s="1203"/>
      <c r="G7" s="1203"/>
      <c r="H7" s="985"/>
      <c r="I7" s="985"/>
      <c r="J7" s="985"/>
      <c r="K7" s="985"/>
      <c r="L7" s="1049"/>
      <c r="M7" s="985"/>
      <c r="N7" s="985" t="s">
        <v>272</v>
      </c>
      <c r="O7" s="985"/>
      <c r="P7" s="985"/>
      <c r="Q7" s="985"/>
      <c r="R7" s="985"/>
      <c r="S7" s="985"/>
      <c r="T7" s="985"/>
      <c r="U7" s="985"/>
      <c r="V7" s="982"/>
      <c r="W7" s="982"/>
      <c r="X7" s="1158"/>
      <c r="Y7" s="1158"/>
      <c r="Z7" s="1158"/>
      <c r="AA7" s="1158"/>
      <c r="AB7" s="1158"/>
      <c r="AC7" s="1158"/>
      <c r="AD7" s="1158"/>
      <c r="AE7" s="982"/>
      <c r="AF7" s="982"/>
    </row>
    <row r="8" spans="1:32" ht="13.5" customHeight="1">
      <c r="A8" s="1202"/>
      <c r="B8" s="1202"/>
      <c r="C8" s="1202"/>
      <c r="D8" s="1202"/>
      <c r="E8" s="1202"/>
      <c r="F8" s="1202"/>
      <c r="G8" s="1202"/>
      <c r="H8" s="985"/>
      <c r="I8" s="985"/>
      <c r="J8" s="985"/>
      <c r="K8" s="985"/>
      <c r="L8" s="1049"/>
      <c r="M8" s="985"/>
      <c r="N8" s="982"/>
      <c r="O8" s="982"/>
      <c r="P8" s="982"/>
      <c r="Q8" s="982"/>
      <c r="R8" s="982"/>
      <c r="S8" s="982"/>
      <c r="T8" s="982"/>
      <c r="U8" s="982"/>
      <c r="V8" s="982"/>
      <c r="W8" s="982"/>
      <c r="X8" s="982"/>
      <c r="Y8" s="982"/>
      <c r="Z8" s="982"/>
      <c r="AA8" s="982"/>
      <c r="AB8" s="982"/>
      <c r="AC8" s="982"/>
      <c r="AD8" s="982"/>
      <c r="AE8" s="982"/>
      <c r="AF8" s="982"/>
    </row>
    <row r="9" spans="1:32" ht="13.5" customHeight="1">
      <c r="A9" s="1158" t="s">
        <v>271</v>
      </c>
      <c r="B9" s="1158"/>
      <c r="C9" s="1158"/>
      <c r="D9" s="1158"/>
      <c r="E9" s="1158"/>
      <c r="F9" s="1158"/>
      <c r="G9" s="1158"/>
      <c r="H9" s="985"/>
      <c r="I9" s="985"/>
      <c r="J9" s="985"/>
      <c r="K9" s="985"/>
      <c r="L9" s="1049"/>
      <c r="M9" s="985"/>
      <c r="N9" s="982"/>
      <c r="O9" s="982"/>
      <c r="P9" s="982"/>
      <c r="Q9" s="982"/>
      <c r="R9" s="982"/>
      <c r="S9" s="982"/>
      <c r="T9" s="982"/>
      <c r="U9" s="982"/>
      <c r="V9" s="982"/>
      <c r="W9" s="982"/>
      <c r="X9" s="999"/>
      <c r="Y9" s="985"/>
      <c r="Z9" s="985"/>
      <c r="AA9" s="985"/>
      <c r="AB9" s="985"/>
      <c r="AC9" s="985"/>
      <c r="AD9" s="982"/>
      <c r="AE9" s="982"/>
      <c r="AF9" s="982"/>
    </row>
    <row r="10" spans="1:32" ht="13.8" thickBot="1">
      <c r="A10" s="1052"/>
      <c r="B10" s="1209" t="s">
        <v>24</v>
      </c>
      <c r="C10" s="1209"/>
      <c r="D10" s="1209"/>
      <c r="E10" s="1268" t="s">
        <v>25</v>
      </c>
      <c r="F10" s="1219"/>
      <c r="G10" s="1219"/>
      <c r="H10" s="985"/>
      <c r="I10" s="985"/>
      <c r="J10" s="1045"/>
      <c r="K10" s="1045"/>
      <c r="L10" s="1049"/>
      <c r="M10" s="985"/>
      <c r="N10" s="982"/>
      <c r="O10" s="982"/>
      <c r="P10" s="982"/>
      <c r="Q10" s="982"/>
      <c r="R10" s="982"/>
      <c r="S10" s="982"/>
      <c r="T10" s="982"/>
      <c r="U10" s="982"/>
      <c r="V10" s="982"/>
      <c r="W10" s="982"/>
      <c r="X10" s="999"/>
      <c r="Y10" s="985"/>
      <c r="Z10" s="985"/>
      <c r="AA10" s="985"/>
      <c r="AB10" s="985"/>
      <c r="AC10" s="985"/>
      <c r="AD10" s="982"/>
      <c r="AE10" s="982"/>
      <c r="AF10" s="982"/>
    </row>
    <row r="11" spans="1:32" ht="28.5" customHeight="1" thickBot="1">
      <c r="A11" s="1051"/>
      <c r="B11" s="1053" t="s">
        <v>192</v>
      </c>
      <c r="C11" s="1053" t="s">
        <v>193</v>
      </c>
      <c r="D11" s="1055" t="s">
        <v>194</v>
      </c>
      <c r="E11" s="1054" t="s">
        <v>508</v>
      </c>
      <c r="F11" s="1053" t="s">
        <v>193</v>
      </c>
      <c r="G11" s="1053" t="s">
        <v>30</v>
      </c>
      <c r="H11" s="985"/>
      <c r="I11" s="985"/>
      <c r="J11" s="989"/>
      <c r="K11" s="989"/>
      <c r="L11" s="1049"/>
      <c r="M11" s="985"/>
      <c r="N11" s="982"/>
      <c r="O11" s="982"/>
      <c r="P11" s="982"/>
      <c r="Q11" s="982"/>
      <c r="R11" s="982"/>
      <c r="S11" s="982"/>
      <c r="T11" s="982"/>
      <c r="U11" s="982"/>
      <c r="V11" s="982"/>
      <c r="W11" s="982"/>
      <c r="X11" s="999"/>
      <c r="Y11" s="985"/>
      <c r="Z11" s="985"/>
      <c r="AA11" s="985"/>
      <c r="AB11" s="985"/>
      <c r="AC11" s="985"/>
      <c r="AD11" s="982"/>
      <c r="AE11" s="982"/>
      <c r="AF11" s="982"/>
    </row>
    <row r="12" spans="1:32">
      <c r="A12" s="1050" t="s">
        <v>196</v>
      </c>
      <c r="B12" s="1004">
        <v>20876640.640000001</v>
      </c>
      <c r="C12" s="1004">
        <v>25384697.816529199</v>
      </c>
      <c r="D12" s="1079">
        <v>1.2159378634842084</v>
      </c>
      <c r="E12" s="1004">
        <v>31610181</v>
      </c>
      <c r="F12" s="1004">
        <v>20556619.5711946</v>
      </c>
      <c r="G12" s="1080">
        <v>0.65031641454993883</v>
      </c>
      <c r="H12" s="1067"/>
      <c r="I12" s="985"/>
      <c r="J12" s="990"/>
      <c r="K12" s="990"/>
      <c r="L12" s="1049"/>
      <c r="M12" s="985"/>
      <c r="N12" s="982"/>
      <c r="O12" s="982"/>
      <c r="P12" s="982"/>
      <c r="Q12" s="982"/>
      <c r="R12" s="982"/>
      <c r="S12" s="982"/>
      <c r="T12" s="982"/>
      <c r="U12" s="982"/>
      <c r="V12" s="982"/>
      <c r="W12" s="982"/>
      <c r="X12" s="982"/>
      <c r="Y12" s="982"/>
      <c r="Z12" s="982"/>
      <c r="AA12" s="982"/>
      <c r="AB12" s="982"/>
      <c r="AC12" s="982"/>
      <c r="AD12" s="982"/>
      <c r="AE12" s="982"/>
      <c r="AF12" s="982"/>
    </row>
    <row r="13" spans="1:32">
      <c r="A13" s="1017" t="s">
        <v>197</v>
      </c>
      <c r="B13" s="1004">
        <v>2003.3</v>
      </c>
      <c r="C13" s="1004">
        <v>3478.97370583983</v>
      </c>
      <c r="D13" s="1081">
        <v>1.7366214275644338</v>
      </c>
      <c r="E13" s="1036">
        <v>3197</v>
      </c>
      <c r="F13" s="1004">
        <v>2803.3248108268645</v>
      </c>
      <c r="G13" s="1082">
        <v>0.87686106062773361</v>
      </c>
      <c r="H13" s="985"/>
      <c r="I13" s="985"/>
      <c r="J13" s="989"/>
      <c r="K13" s="989"/>
      <c r="L13" s="1049"/>
      <c r="M13" s="985"/>
      <c r="N13" s="982"/>
      <c r="O13" s="982"/>
      <c r="P13" s="982"/>
      <c r="Q13" s="982"/>
      <c r="R13" s="982"/>
      <c r="S13" s="982"/>
      <c r="T13" s="982"/>
      <c r="U13" s="982"/>
      <c r="V13" s="982"/>
      <c r="W13" s="982"/>
      <c r="X13" s="1047"/>
      <c r="Y13" s="982"/>
      <c r="Z13" s="982"/>
      <c r="AA13" s="982"/>
      <c r="AB13" s="982"/>
      <c r="AC13" s="982"/>
      <c r="AD13" s="982"/>
      <c r="AE13" s="982"/>
      <c r="AF13" s="982"/>
    </row>
    <row r="14" spans="1:32">
      <c r="A14" s="1035"/>
      <c r="B14" s="1036"/>
      <c r="C14" s="1036"/>
      <c r="D14" s="1036"/>
      <c r="E14" s="1020"/>
      <c r="F14" s="1036"/>
      <c r="G14" s="1020"/>
      <c r="H14" s="985"/>
      <c r="I14" s="985"/>
      <c r="J14" s="989"/>
      <c r="K14" s="989"/>
      <c r="L14" s="1049"/>
      <c r="M14" s="985"/>
      <c r="N14" s="982"/>
      <c r="O14" s="982"/>
      <c r="P14" s="982"/>
      <c r="Q14" s="982"/>
      <c r="R14" s="982"/>
      <c r="S14" s="982"/>
      <c r="T14" s="982"/>
      <c r="U14" s="982"/>
      <c r="V14" s="982"/>
      <c r="W14" s="982"/>
      <c r="X14" s="1047"/>
      <c r="Y14" s="982"/>
      <c r="Z14" s="982"/>
      <c r="AA14" s="982"/>
      <c r="AB14" s="982"/>
      <c r="AC14" s="982"/>
      <c r="AD14" s="982"/>
      <c r="AE14" s="982"/>
      <c r="AF14" s="982"/>
    </row>
    <row r="15" spans="1:32">
      <c r="A15" s="1019" t="s">
        <v>389</v>
      </c>
      <c r="B15" s="1036"/>
      <c r="C15" s="1036"/>
      <c r="D15" s="1036"/>
      <c r="E15" s="1020"/>
      <c r="F15" s="1036"/>
      <c r="G15" s="1020"/>
      <c r="H15" s="985"/>
      <c r="I15" s="985"/>
      <c r="J15" s="989"/>
      <c r="K15" s="989"/>
      <c r="L15" s="1049"/>
      <c r="M15" s="985"/>
      <c r="N15" s="982"/>
      <c r="O15" s="982"/>
      <c r="P15" s="982"/>
      <c r="Q15" s="982"/>
      <c r="R15" s="982"/>
      <c r="S15" s="982"/>
      <c r="T15" s="982"/>
      <c r="U15" s="982"/>
      <c r="V15" s="982"/>
      <c r="W15" s="982"/>
      <c r="X15" s="1047"/>
      <c r="Y15" s="982"/>
      <c r="Z15" s="982"/>
      <c r="AA15" s="982"/>
      <c r="AB15" s="982"/>
      <c r="AC15" s="982"/>
      <c r="AD15" s="982"/>
      <c r="AE15" s="982"/>
      <c r="AF15" s="982"/>
    </row>
    <row r="16" spans="1:32">
      <c r="A16" s="1019" t="s">
        <v>671</v>
      </c>
      <c r="B16" s="1036"/>
      <c r="C16" s="1036"/>
      <c r="D16" s="1036"/>
      <c r="E16" s="1020"/>
      <c r="F16" s="1036"/>
      <c r="G16" s="1020"/>
      <c r="H16" s="985"/>
      <c r="I16" s="985"/>
      <c r="J16" s="989"/>
      <c r="K16" s="989"/>
      <c r="L16" s="1049"/>
      <c r="M16" s="985"/>
      <c r="N16" s="982"/>
      <c r="O16" s="982"/>
      <c r="P16" s="982"/>
      <c r="Q16" s="982"/>
      <c r="R16" s="982"/>
      <c r="S16" s="982"/>
      <c r="T16" s="982"/>
      <c r="U16" s="982"/>
      <c r="V16" s="982"/>
      <c r="W16" s="982"/>
      <c r="X16" s="1047"/>
      <c r="Y16" s="982"/>
      <c r="Z16" s="982"/>
      <c r="AA16" s="982"/>
      <c r="AB16" s="982"/>
      <c r="AC16" s="982"/>
      <c r="AD16" s="982"/>
      <c r="AE16" s="982"/>
      <c r="AF16" s="982"/>
    </row>
    <row r="17" spans="1:32" ht="13.5" customHeight="1">
      <c r="A17" s="1048" t="s">
        <v>423</v>
      </c>
      <c r="B17" s="1036"/>
      <c r="C17" s="1036"/>
      <c r="D17" s="1036"/>
      <c r="E17" s="1020"/>
      <c r="F17" s="1036"/>
      <c r="G17" s="1020"/>
      <c r="H17" s="985"/>
      <c r="I17" s="985"/>
      <c r="J17" s="989"/>
      <c r="K17" s="989"/>
      <c r="L17" s="1049"/>
      <c r="M17" s="985"/>
      <c r="N17" s="982"/>
      <c r="O17" s="982"/>
      <c r="P17" s="982"/>
      <c r="Q17" s="982"/>
      <c r="R17" s="982"/>
      <c r="S17" s="982"/>
      <c r="T17" s="982"/>
      <c r="U17" s="982"/>
      <c r="V17" s="982"/>
      <c r="W17" s="982"/>
      <c r="X17" s="1047"/>
      <c r="Y17" s="982"/>
      <c r="Z17" s="982"/>
      <c r="AA17" s="982"/>
      <c r="AB17" s="982"/>
      <c r="AC17" s="982"/>
      <c r="AD17" s="981"/>
      <c r="AE17" s="981"/>
      <c r="AF17" s="981"/>
    </row>
    <row r="18" spans="1:32" ht="13.5" customHeight="1">
      <c r="A18" s="1048"/>
      <c r="B18" s="1036"/>
      <c r="C18" s="1036"/>
      <c r="D18" s="1036"/>
      <c r="E18" s="1020"/>
      <c r="F18" s="1036"/>
      <c r="G18" s="1020"/>
      <c r="H18" s="985"/>
      <c r="I18" s="985"/>
      <c r="J18" s="989"/>
      <c r="K18" s="989"/>
      <c r="L18" s="1049"/>
      <c r="M18" s="985"/>
      <c r="N18" s="982"/>
      <c r="O18" s="982"/>
      <c r="P18" s="982"/>
      <c r="Q18" s="982"/>
      <c r="R18" s="982"/>
      <c r="S18" s="982"/>
      <c r="T18" s="982"/>
      <c r="U18" s="982"/>
      <c r="V18" s="982"/>
      <c r="W18" s="982"/>
      <c r="X18" s="1047"/>
      <c r="Y18" s="982"/>
      <c r="Z18" s="982"/>
      <c r="AA18" s="982"/>
      <c r="AB18" s="982"/>
      <c r="AC18" s="982"/>
      <c r="AD18" s="981"/>
      <c r="AE18" s="981"/>
      <c r="AF18" s="981"/>
    </row>
    <row r="19" spans="1:32" ht="13.5" customHeight="1">
      <c r="A19" s="1202"/>
      <c r="B19" s="1202"/>
      <c r="C19" s="1202"/>
      <c r="D19" s="1202"/>
      <c r="E19" s="1202"/>
      <c r="F19" s="1202"/>
      <c r="G19" s="1202"/>
      <c r="H19" s="985"/>
      <c r="I19" s="985"/>
      <c r="J19" s="985"/>
      <c r="K19" s="985"/>
      <c r="L19" s="1049"/>
      <c r="M19" s="985"/>
      <c r="N19" s="982"/>
      <c r="O19" s="982"/>
      <c r="P19" s="982"/>
      <c r="Q19" s="982"/>
      <c r="R19" s="982"/>
      <c r="S19" s="982"/>
      <c r="T19" s="982"/>
      <c r="U19" s="982"/>
      <c r="V19" s="982"/>
      <c r="W19" s="982"/>
      <c r="X19" s="982"/>
      <c r="Y19" s="982"/>
      <c r="Z19" s="982"/>
      <c r="AA19" s="982"/>
      <c r="AB19" s="982"/>
      <c r="AC19" s="982"/>
      <c r="AD19" s="981"/>
      <c r="AE19" s="981"/>
      <c r="AF19" s="981"/>
    </row>
    <row r="20" spans="1:32" ht="13.5" customHeight="1">
      <c r="A20" s="1158" t="s">
        <v>198</v>
      </c>
      <c r="B20" s="1158"/>
      <c r="C20" s="1158"/>
      <c r="D20" s="1158"/>
      <c r="E20" s="1158"/>
      <c r="F20" s="1158"/>
      <c r="G20" s="1158"/>
      <c r="H20" s="985"/>
      <c r="I20" s="985"/>
      <c r="J20" s="985"/>
      <c r="K20" s="985"/>
      <c r="L20" s="1049"/>
      <c r="M20" s="985"/>
      <c r="N20" s="982"/>
      <c r="O20" s="982"/>
      <c r="P20" s="982"/>
      <c r="Q20" s="982"/>
      <c r="R20" s="982"/>
      <c r="S20" s="982"/>
      <c r="T20" s="982"/>
      <c r="U20" s="982"/>
      <c r="V20" s="982"/>
      <c r="W20" s="982"/>
      <c r="X20" s="999"/>
      <c r="Y20" s="985"/>
      <c r="Z20" s="985"/>
      <c r="AA20" s="985"/>
      <c r="AB20" s="985"/>
      <c r="AC20" s="985"/>
      <c r="AD20" s="981"/>
      <c r="AE20" s="981"/>
      <c r="AF20" s="981"/>
    </row>
    <row r="21" spans="1:32" ht="13.8" thickBot="1">
      <c r="A21" s="1052"/>
      <c r="B21" s="1209" t="s">
        <v>24</v>
      </c>
      <c r="C21" s="1209"/>
      <c r="D21" s="1209"/>
      <c r="E21" s="1268" t="s">
        <v>25</v>
      </c>
      <c r="F21" s="1219"/>
      <c r="G21" s="1219"/>
      <c r="H21" s="985"/>
      <c r="I21" s="985"/>
      <c r="J21" s="1045"/>
      <c r="K21" s="1045"/>
      <c r="L21" s="1049"/>
      <c r="M21" s="985"/>
      <c r="N21" s="982"/>
      <c r="O21" s="982"/>
      <c r="P21" s="982"/>
      <c r="Q21" s="982"/>
      <c r="R21" s="982"/>
      <c r="S21" s="982"/>
      <c r="T21" s="982"/>
      <c r="U21" s="982"/>
      <c r="V21" s="982"/>
      <c r="W21" s="982"/>
      <c r="X21" s="999"/>
      <c r="Y21" s="985"/>
      <c r="Z21" s="985"/>
      <c r="AA21" s="985"/>
      <c r="AB21" s="985"/>
      <c r="AC21" s="985"/>
      <c r="AD21" s="981"/>
      <c r="AE21" s="981"/>
      <c r="AF21" s="981"/>
    </row>
    <row r="22" spans="1:32" ht="28.5" customHeight="1" thickBot="1">
      <c r="A22" s="1051"/>
      <c r="B22" s="1053" t="s">
        <v>192</v>
      </c>
      <c r="C22" s="1053" t="s">
        <v>193</v>
      </c>
      <c r="D22" s="1055" t="s">
        <v>194</v>
      </c>
      <c r="E22" s="1054" t="s">
        <v>508</v>
      </c>
      <c r="F22" s="1053" t="s">
        <v>193</v>
      </c>
      <c r="G22" s="1053" t="s">
        <v>30</v>
      </c>
      <c r="H22" s="985"/>
      <c r="I22" s="985"/>
      <c r="J22" s="989"/>
      <c r="K22" s="989"/>
      <c r="L22" s="1049"/>
      <c r="M22" s="985"/>
      <c r="N22" s="982"/>
      <c r="O22" s="982"/>
      <c r="P22" s="982"/>
      <c r="Q22" s="982"/>
      <c r="R22" s="982"/>
      <c r="S22" s="982"/>
      <c r="T22" s="982"/>
      <c r="U22" s="982"/>
      <c r="V22" s="982"/>
      <c r="W22" s="982"/>
      <c r="X22" s="999"/>
      <c r="Y22" s="985"/>
      <c r="Z22" s="985"/>
      <c r="AA22" s="985"/>
      <c r="AB22" s="985"/>
      <c r="AC22" s="985"/>
      <c r="AD22" s="981"/>
      <c r="AE22" s="981"/>
      <c r="AF22" s="981"/>
    </row>
    <row r="23" spans="1:32">
      <c r="A23" s="1050" t="s">
        <v>196</v>
      </c>
      <c r="B23" s="1004">
        <v>52701893.072400004</v>
      </c>
      <c r="C23" s="1004">
        <v>57112163.916529201</v>
      </c>
      <c r="D23" s="1079">
        <v>1.08368334773232</v>
      </c>
      <c r="E23" s="1036">
        <v>31610180.999999925</v>
      </c>
      <c r="F23" s="1004">
        <v>46501447.357194602</v>
      </c>
      <c r="G23" s="1080">
        <v>1.471090828527515</v>
      </c>
      <c r="H23" s="985"/>
      <c r="I23" s="985"/>
      <c r="J23" s="990"/>
      <c r="K23" s="990"/>
      <c r="L23" s="1049"/>
      <c r="M23" s="985"/>
      <c r="N23" s="982"/>
      <c r="O23" s="982"/>
      <c r="P23" s="982"/>
      <c r="Q23" s="982"/>
      <c r="R23" s="982"/>
      <c r="S23" s="982"/>
      <c r="T23" s="982"/>
      <c r="U23" s="982"/>
      <c r="V23" s="982"/>
      <c r="W23" s="982"/>
      <c r="X23" s="982"/>
      <c r="Y23" s="982"/>
      <c r="Z23" s="982"/>
      <c r="AA23" s="982"/>
      <c r="AB23" s="982"/>
      <c r="AC23" s="982"/>
      <c r="AD23" s="981"/>
      <c r="AE23" s="981"/>
      <c r="AF23" s="981"/>
    </row>
    <row r="24" spans="1:32">
      <c r="A24" s="1017" t="s">
        <v>197</v>
      </c>
      <c r="B24" s="1004">
        <v>5186.3042000000005</v>
      </c>
      <c r="C24" s="1004">
        <v>7332.9737058398296</v>
      </c>
      <c r="D24" s="1081">
        <v>1.4139112213741394</v>
      </c>
      <c r="E24" s="1036">
        <v>3197.390625</v>
      </c>
      <c r="F24" s="1004">
        <v>5941.0748108268645</v>
      </c>
      <c r="G24" s="1082">
        <v>1.8581010291249178</v>
      </c>
      <c r="H24" s="985"/>
      <c r="I24" s="985"/>
      <c r="J24" s="989"/>
      <c r="K24" s="989"/>
      <c r="L24" s="1049"/>
      <c r="M24" s="985"/>
      <c r="N24" s="985" t="s">
        <v>340</v>
      </c>
      <c r="O24" s="982"/>
      <c r="P24" s="982"/>
      <c r="Q24" s="982"/>
      <c r="R24" s="982"/>
      <c r="S24" s="982"/>
      <c r="T24" s="982"/>
      <c r="U24" s="982"/>
      <c r="V24" s="982"/>
      <c r="W24" s="982"/>
      <c r="X24" s="1047"/>
      <c r="Y24" s="982"/>
      <c r="Z24" s="982"/>
      <c r="AA24" s="982"/>
      <c r="AB24" s="982"/>
      <c r="AC24" s="982"/>
      <c r="AD24" s="981"/>
      <c r="AE24" s="981"/>
      <c r="AF24" s="981"/>
    </row>
    <row r="25" spans="1:32">
      <c r="A25" s="1035"/>
      <c r="B25" s="1036"/>
      <c r="C25" s="1036"/>
      <c r="D25" s="1036"/>
      <c r="E25" s="1020"/>
      <c r="F25" s="1036"/>
      <c r="G25" s="1020"/>
      <c r="H25" s="985"/>
      <c r="I25" s="985"/>
      <c r="J25" s="989"/>
      <c r="K25" s="989"/>
      <c r="L25" s="1049"/>
      <c r="M25" s="985"/>
      <c r="N25" s="982"/>
      <c r="O25" s="982"/>
      <c r="P25" s="982"/>
      <c r="Q25" s="982"/>
      <c r="R25" s="982"/>
      <c r="S25" s="982"/>
      <c r="T25" s="982"/>
      <c r="U25" s="982"/>
      <c r="V25" s="982"/>
      <c r="W25" s="982"/>
      <c r="X25" s="1047"/>
      <c r="Y25" s="982"/>
      <c r="Z25" s="982"/>
      <c r="AA25" s="982"/>
      <c r="AB25" s="982"/>
      <c r="AC25" s="982"/>
      <c r="AD25" s="981"/>
      <c r="AE25" s="981"/>
      <c r="AF25" s="981"/>
    </row>
    <row r="26" spans="1:32">
      <c r="A26" s="1019" t="s">
        <v>389</v>
      </c>
      <c r="B26" s="1036"/>
      <c r="C26" s="1036"/>
      <c r="D26" s="1036"/>
      <c r="E26" s="1020"/>
      <c r="F26" s="1036"/>
      <c r="G26" s="1020"/>
      <c r="H26" s="985"/>
      <c r="I26" s="985"/>
      <c r="J26" s="989"/>
      <c r="K26" s="989"/>
      <c r="L26" s="1049"/>
      <c r="M26" s="985"/>
      <c r="N26" s="982"/>
      <c r="O26" s="982"/>
      <c r="P26" s="982"/>
      <c r="Q26" s="982"/>
      <c r="R26" s="982"/>
      <c r="S26" s="982"/>
      <c r="T26" s="982"/>
      <c r="U26" s="982"/>
      <c r="V26" s="982"/>
      <c r="W26" s="982"/>
      <c r="X26" s="1047"/>
      <c r="Y26" s="982"/>
      <c r="Z26" s="982"/>
      <c r="AA26" s="982"/>
      <c r="AB26" s="982"/>
      <c r="AC26" s="982"/>
      <c r="AD26" s="981"/>
      <c r="AE26" s="981"/>
      <c r="AF26" s="981"/>
    </row>
    <row r="27" spans="1:32">
      <c r="A27" s="1019" t="s">
        <v>671</v>
      </c>
      <c r="B27" s="1036"/>
      <c r="C27" s="1036"/>
      <c r="D27" s="1036"/>
      <c r="E27" s="1020"/>
      <c r="F27" s="1036"/>
      <c r="G27" s="1020"/>
      <c r="H27" s="985"/>
      <c r="I27" s="985"/>
      <c r="J27" s="989"/>
      <c r="K27" s="989"/>
      <c r="L27" s="1049"/>
      <c r="M27" s="985"/>
      <c r="N27" s="982"/>
      <c r="O27" s="982"/>
      <c r="P27" s="982"/>
      <c r="Q27" s="982"/>
      <c r="R27" s="982"/>
      <c r="S27" s="982"/>
      <c r="T27" s="982"/>
      <c r="U27" s="982"/>
      <c r="V27" s="982"/>
      <c r="W27" s="982"/>
      <c r="X27" s="1047"/>
      <c r="Y27" s="982"/>
      <c r="Z27" s="982"/>
      <c r="AA27" s="982"/>
      <c r="AB27" s="982"/>
      <c r="AC27" s="982"/>
      <c r="AD27" s="981"/>
      <c r="AE27" s="981"/>
      <c r="AF27" s="981"/>
    </row>
    <row r="28" spans="1:32" ht="13.5" customHeight="1">
      <c r="A28" s="1048" t="s">
        <v>423</v>
      </c>
      <c r="B28" s="1036"/>
      <c r="C28" s="1036"/>
      <c r="D28" s="1036"/>
      <c r="E28" s="1020"/>
      <c r="F28" s="1036"/>
      <c r="G28" s="1020"/>
      <c r="H28" s="985"/>
      <c r="I28" s="985"/>
      <c r="J28" s="989"/>
      <c r="K28" s="989"/>
      <c r="L28" s="1049"/>
      <c r="M28" s="985"/>
      <c r="N28" s="982"/>
      <c r="O28" s="982"/>
      <c r="P28" s="982"/>
      <c r="Q28" s="982"/>
      <c r="R28" s="982"/>
      <c r="S28" s="982"/>
      <c r="T28" s="982"/>
      <c r="U28" s="982"/>
      <c r="V28" s="982"/>
      <c r="W28" s="982"/>
      <c r="X28" s="1047"/>
      <c r="Y28" s="982"/>
      <c r="Z28" s="982"/>
      <c r="AA28" s="982"/>
      <c r="AB28" s="982"/>
      <c r="AC28" s="982"/>
      <c r="AD28" s="981"/>
      <c r="AE28" s="981"/>
      <c r="AF28" s="981"/>
    </row>
    <row r="29" spans="1:32" ht="13.5" customHeight="1">
      <c r="A29" s="1035"/>
      <c r="B29" s="1036"/>
      <c r="C29" s="1036"/>
      <c r="D29" s="1020"/>
      <c r="E29" s="985"/>
      <c r="F29" s="985"/>
      <c r="G29" s="985"/>
      <c r="H29" s="985"/>
      <c r="I29" s="985"/>
      <c r="J29" s="1045"/>
      <c r="K29" s="1045"/>
      <c r="L29" s="1049"/>
      <c r="M29" s="985"/>
      <c r="N29" s="982"/>
      <c r="O29" s="982"/>
      <c r="P29" s="982"/>
      <c r="Q29" s="982"/>
      <c r="R29" s="982"/>
      <c r="S29" s="982"/>
      <c r="T29" s="982"/>
      <c r="U29" s="982"/>
      <c r="V29" s="982"/>
      <c r="W29" s="982"/>
      <c r="X29" s="1047"/>
      <c r="Y29" s="982"/>
      <c r="Z29" s="982"/>
      <c r="AA29" s="982"/>
      <c r="AB29" s="982"/>
      <c r="AC29" s="982"/>
      <c r="AD29" s="981"/>
      <c r="AE29" s="981"/>
      <c r="AF29" s="981"/>
    </row>
    <row r="30" spans="1:32" ht="13.5" customHeight="1">
      <c r="A30" s="1158" t="s">
        <v>200</v>
      </c>
      <c r="B30" s="1158"/>
      <c r="C30" s="1158"/>
      <c r="D30" s="1158"/>
      <c r="E30" s="1158"/>
      <c r="F30" s="985"/>
      <c r="G30" s="985"/>
      <c r="H30" s="985"/>
      <c r="I30" s="985"/>
      <c r="J30" s="999"/>
      <c r="K30" s="999"/>
      <c r="L30" s="1049"/>
      <c r="M30" s="985"/>
      <c r="N30" s="982"/>
      <c r="O30" s="982"/>
      <c r="P30" s="982"/>
      <c r="Q30" s="982"/>
      <c r="R30" s="982"/>
      <c r="S30" s="982"/>
      <c r="T30" s="982"/>
      <c r="U30" s="982"/>
      <c r="V30" s="982"/>
      <c r="W30" s="982"/>
      <c r="X30" s="1047"/>
      <c r="Y30" s="982"/>
      <c r="Z30" s="982"/>
      <c r="AA30" s="982"/>
      <c r="AB30" s="982"/>
      <c r="AC30" s="982"/>
      <c r="AD30" s="981"/>
      <c r="AE30" s="981"/>
      <c r="AF30" s="981"/>
    </row>
    <row r="31" spans="1:32" ht="13.8" thickBot="1">
      <c r="A31" s="1010" t="s">
        <v>278</v>
      </c>
      <c r="B31" s="1030" t="s">
        <v>97</v>
      </c>
      <c r="C31" s="1030" t="s">
        <v>463</v>
      </c>
      <c r="D31" s="1030" t="s">
        <v>100</v>
      </c>
      <c r="E31" s="985"/>
      <c r="F31" s="985"/>
      <c r="G31" s="985"/>
      <c r="H31" s="985"/>
      <c r="I31" s="982"/>
      <c r="J31" s="999"/>
      <c r="K31" s="999"/>
      <c r="L31" s="1049"/>
      <c r="M31" s="985"/>
      <c r="N31" s="982"/>
      <c r="O31" s="982"/>
      <c r="P31" s="982"/>
      <c r="Q31" s="982"/>
      <c r="R31" s="982"/>
      <c r="S31" s="982"/>
      <c r="T31" s="982"/>
      <c r="U31" s="982"/>
      <c r="V31" s="982"/>
      <c r="W31" s="982"/>
      <c r="X31" s="1046"/>
      <c r="Y31" s="982"/>
      <c r="Z31" s="982"/>
      <c r="AA31" s="982"/>
      <c r="AB31" s="982"/>
      <c r="AC31" s="982"/>
      <c r="AD31" s="981"/>
      <c r="AE31" s="981"/>
      <c r="AF31" s="981"/>
    </row>
    <row r="32" spans="1:32">
      <c r="A32" s="1001" t="s">
        <v>464</v>
      </c>
      <c r="B32" s="1031">
        <v>0.33</v>
      </c>
      <c r="C32" s="1021">
        <v>0.18</v>
      </c>
      <c r="D32" s="1083">
        <v>0.85</v>
      </c>
      <c r="E32" s="985"/>
      <c r="F32" s="985"/>
      <c r="G32" s="985"/>
      <c r="H32" s="985"/>
      <c r="I32" s="982"/>
      <c r="J32" s="999"/>
      <c r="K32" s="999"/>
      <c r="L32" s="1049"/>
      <c r="M32" s="985"/>
      <c r="N32" s="982"/>
      <c r="O32" s="982"/>
      <c r="P32" s="982"/>
      <c r="Q32" s="982"/>
      <c r="R32" s="982"/>
      <c r="S32" s="982"/>
      <c r="T32" s="982"/>
      <c r="U32" s="982"/>
      <c r="V32" s="982"/>
      <c r="W32" s="982"/>
      <c r="X32" s="999"/>
      <c r="Y32" s="982"/>
      <c r="Z32" s="982"/>
      <c r="AA32" s="982"/>
      <c r="AB32" s="982"/>
      <c r="AC32" s="982"/>
      <c r="AD32" s="981"/>
      <c r="AE32" s="981"/>
      <c r="AF32" s="981"/>
    </row>
    <row r="33" spans="1:32">
      <c r="A33" s="1002" t="s">
        <v>465</v>
      </c>
      <c r="B33" s="1031">
        <v>0.5</v>
      </c>
      <c r="C33" s="1021">
        <v>0.16</v>
      </c>
      <c r="D33" s="1083">
        <v>0.66</v>
      </c>
      <c r="E33" s="985"/>
      <c r="F33" s="985"/>
      <c r="G33" s="985"/>
      <c r="H33" s="985"/>
      <c r="I33" s="982"/>
      <c r="J33" s="999"/>
      <c r="K33" s="999"/>
      <c r="L33" s="1049"/>
      <c r="M33" s="985"/>
      <c r="N33" s="982"/>
      <c r="O33" s="982"/>
      <c r="P33" s="982"/>
      <c r="Q33" s="982"/>
      <c r="R33" s="982"/>
      <c r="S33" s="982"/>
      <c r="T33" s="982"/>
      <c r="U33" s="982"/>
      <c r="V33" s="982"/>
      <c r="W33" s="982"/>
      <c r="X33" s="999"/>
      <c r="Y33" s="982"/>
      <c r="Z33" s="982"/>
      <c r="AA33" s="982"/>
      <c r="AB33" s="982"/>
      <c r="AC33" s="982"/>
      <c r="AD33" s="982"/>
      <c r="AE33" s="982"/>
      <c r="AF33" s="982"/>
    </row>
    <row r="34" spans="1:32" ht="13.8" thickBot="1">
      <c r="A34" s="1068" t="s">
        <v>215</v>
      </c>
      <c r="B34" s="1074">
        <v>0.36</v>
      </c>
      <c r="C34" s="1074">
        <v>0.18</v>
      </c>
      <c r="D34" s="1072">
        <v>0.81</v>
      </c>
      <c r="E34" s="985"/>
      <c r="F34" s="985"/>
      <c r="G34" s="985"/>
      <c r="H34" s="985"/>
      <c r="I34" s="982"/>
      <c r="J34" s="999"/>
      <c r="K34" s="999"/>
      <c r="L34" s="1049"/>
      <c r="M34" s="985"/>
      <c r="N34" s="982"/>
      <c r="O34" s="982"/>
      <c r="P34" s="982"/>
      <c r="Q34" s="982"/>
      <c r="R34" s="982"/>
      <c r="S34" s="982"/>
      <c r="T34" s="982"/>
      <c r="U34" s="982"/>
      <c r="V34" s="982"/>
      <c r="W34" s="982"/>
      <c r="X34" s="999"/>
      <c r="Y34" s="982"/>
      <c r="Z34" s="982"/>
      <c r="AA34" s="982"/>
      <c r="AB34" s="982"/>
      <c r="AC34" s="982"/>
      <c r="AD34" s="982"/>
      <c r="AE34" s="982"/>
      <c r="AF34" s="982"/>
    </row>
    <row r="35" spans="1:32" ht="13.8" thickTop="1">
      <c r="A35" s="982"/>
      <c r="B35" s="1014"/>
      <c r="C35" s="1014"/>
      <c r="D35" s="1014"/>
      <c r="E35" s="1014"/>
      <c r="F35" s="985"/>
      <c r="G35" s="985"/>
      <c r="H35" s="985"/>
      <c r="I35" s="985"/>
      <c r="J35" s="1038"/>
      <c r="K35" s="1038"/>
      <c r="L35" s="1049"/>
      <c r="M35" s="985"/>
      <c r="N35" s="982"/>
      <c r="O35" s="982"/>
      <c r="P35" s="982"/>
      <c r="Q35" s="982"/>
      <c r="R35" s="982"/>
      <c r="S35" s="982"/>
      <c r="T35" s="982"/>
      <c r="U35" s="982"/>
      <c r="V35" s="982"/>
      <c r="W35" s="982"/>
      <c r="X35" s="999"/>
      <c r="Y35" s="982"/>
      <c r="Z35" s="982"/>
      <c r="AA35" s="982"/>
      <c r="AB35" s="982"/>
      <c r="AC35" s="982"/>
      <c r="AD35" s="982"/>
      <c r="AE35" s="982"/>
      <c r="AF35" s="982"/>
    </row>
    <row r="36" spans="1:32">
      <c r="A36" s="1019" t="s">
        <v>389</v>
      </c>
      <c r="B36" s="1014"/>
      <c r="C36" s="1014"/>
      <c r="D36" s="1014"/>
      <c r="E36" s="1014"/>
      <c r="F36" s="985"/>
      <c r="G36" s="985"/>
      <c r="H36" s="985"/>
      <c r="I36" s="985"/>
      <c r="J36" s="1038"/>
      <c r="K36" s="1038"/>
      <c r="L36" s="1049"/>
      <c r="M36" s="985"/>
      <c r="N36" s="982"/>
      <c r="O36" s="982"/>
      <c r="P36" s="982"/>
      <c r="Q36" s="982"/>
      <c r="R36" s="982"/>
      <c r="S36" s="982"/>
      <c r="T36" s="982"/>
      <c r="U36" s="982"/>
      <c r="V36" s="982"/>
      <c r="W36" s="982"/>
      <c r="X36" s="999"/>
      <c r="Y36" s="982"/>
      <c r="Z36" s="982"/>
      <c r="AA36" s="982"/>
      <c r="AB36" s="982"/>
      <c r="AC36" s="982"/>
      <c r="AD36" s="982"/>
      <c r="AE36" s="982"/>
      <c r="AF36" s="982"/>
    </row>
    <row r="37" spans="1:32">
      <c r="A37" s="1019" t="s">
        <v>671</v>
      </c>
      <c r="B37" s="1014"/>
      <c r="C37" s="1014"/>
      <c r="D37" s="1014"/>
      <c r="E37" s="1014"/>
      <c r="F37" s="985"/>
      <c r="G37" s="985"/>
      <c r="H37" s="985"/>
      <c r="I37" s="985"/>
      <c r="J37" s="1038"/>
      <c r="K37" s="1038"/>
      <c r="L37" s="1049"/>
      <c r="M37" s="985"/>
      <c r="N37" s="982"/>
      <c r="O37" s="985"/>
      <c r="P37" s="985"/>
      <c r="Q37" s="985"/>
      <c r="R37" s="985"/>
      <c r="S37" s="985"/>
      <c r="T37" s="985"/>
      <c r="U37" s="985"/>
      <c r="V37" s="985"/>
      <c r="W37" s="982"/>
      <c r="X37" s="1038"/>
      <c r="Y37" s="982"/>
      <c r="Z37" s="982"/>
      <c r="AA37" s="982"/>
      <c r="AB37" s="982"/>
      <c r="AC37" s="982"/>
      <c r="AD37" s="982"/>
      <c r="AE37" s="982"/>
      <c r="AF37" s="982"/>
    </row>
    <row r="38" spans="1:32">
      <c r="A38" s="1034" t="s">
        <v>466</v>
      </c>
      <c r="B38" s="1014"/>
      <c r="C38" s="1014"/>
      <c r="D38" s="1014"/>
      <c r="E38" s="1014"/>
      <c r="F38" s="985"/>
      <c r="G38" s="985"/>
      <c r="H38" s="985"/>
      <c r="I38" s="985"/>
      <c r="J38" s="1038"/>
      <c r="K38" s="1038"/>
      <c r="L38" s="1049"/>
      <c r="M38" s="985"/>
      <c r="N38" s="985"/>
      <c r="O38" s="985"/>
      <c r="P38" s="985"/>
      <c r="Q38" s="985"/>
      <c r="R38" s="985"/>
      <c r="S38" s="985"/>
      <c r="T38" s="985"/>
      <c r="U38" s="985"/>
      <c r="V38" s="985"/>
      <c r="W38" s="982"/>
      <c r="X38" s="1038"/>
      <c r="Y38" s="982"/>
      <c r="Z38" s="982"/>
      <c r="AA38" s="982"/>
      <c r="AB38" s="982"/>
      <c r="AC38" s="982"/>
      <c r="AD38" s="982"/>
      <c r="AE38" s="982"/>
      <c r="AF38" s="982"/>
    </row>
    <row r="39" spans="1:32" ht="13.5" customHeight="1">
      <c r="A39" s="1084" t="s">
        <v>697</v>
      </c>
      <c r="B39" s="1085"/>
      <c r="C39" s="1014"/>
      <c r="D39" s="1014"/>
      <c r="E39" s="1014"/>
      <c r="F39" s="985"/>
      <c r="G39" s="985"/>
      <c r="H39" s="985"/>
      <c r="I39" s="985"/>
      <c r="J39" s="1038"/>
      <c r="K39" s="1038"/>
      <c r="L39" s="1049"/>
      <c r="M39" s="985"/>
      <c r="N39" s="982"/>
      <c r="O39" s="982"/>
      <c r="P39" s="982"/>
      <c r="Q39" s="982"/>
      <c r="R39" s="982"/>
      <c r="S39" s="982"/>
      <c r="T39" s="982"/>
      <c r="U39" s="982"/>
      <c r="V39" s="982"/>
      <c r="W39" s="982"/>
      <c r="X39" s="982"/>
      <c r="Y39" s="982"/>
      <c r="Z39" s="982"/>
      <c r="AA39" s="982"/>
      <c r="AB39" s="982"/>
      <c r="AC39" s="982"/>
      <c r="AD39" s="982"/>
      <c r="AE39" s="982"/>
      <c r="AF39" s="982"/>
    </row>
    <row r="40" spans="1:32" ht="13.5" customHeight="1">
      <c r="A40" s="982"/>
      <c r="B40" s="1014"/>
      <c r="C40" s="1014"/>
      <c r="D40" s="1014"/>
      <c r="E40" s="1014"/>
      <c r="F40" s="985"/>
      <c r="G40" s="985"/>
      <c r="H40" s="985"/>
      <c r="I40" s="985"/>
      <c r="J40" s="1038"/>
      <c r="K40" s="1038"/>
      <c r="L40" s="1049"/>
      <c r="M40" s="985"/>
      <c r="N40" s="982"/>
      <c r="O40" s="982"/>
      <c r="P40" s="982"/>
      <c r="Q40" s="982"/>
      <c r="R40" s="982"/>
      <c r="S40" s="982"/>
      <c r="T40" s="982"/>
      <c r="U40" s="982"/>
      <c r="V40" s="982"/>
      <c r="W40" s="982"/>
      <c r="X40" s="982"/>
      <c r="Y40" s="982"/>
      <c r="Z40" s="982"/>
      <c r="AA40" s="982"/>
      <c r="AB40" s="982"/>
      <c r="AC40" s="982"/>
      <c r="AD40" s="982"/>
      <c r="AE40" s="982"/>
      <c r="AF40" s="982"/>
    </row>
    <row r="41" spans="1:32" ht="13.5" customHeight="1">
      <c r="A41" s="985"/>
      <c r="B41" s="983"/>
      <c r="C41" s="982"/>
      <c r="D41" s="982"/>
      <c r="E41" s="982"/>
      <c r="F41" s="982"/>
      <c r="G41" s="982"/>
      <c r="H41" s="982"/>
      <c r="I41" s="982"/>
      <c r="J41" s="999"/>
      <c r="K41" s="999"/>
      <c r="L41" s="1049"/>
      <c r="M41" s="985"/>
      <c r="N41" s="982"/>
      <c r="O41" s="982"/>
      <c r="P41" s="982"/>
      <c r="Q41" s="982"/>
      <c r="R41" s="982"/>
      <c r="S41" s="982"/>
      <c r="T41" s="982"/>
      <c r="U41" s="982"/>
      <c r="V41" s="982"/>
      <c r="W41" s="982"/>
      <c r="X41" s="982"/>
      <c r="Y41" s="982"/>
      <c r="Z41" s="982"/>
      <c r="AA41" s="982"/>
      <c r="AB41" s="982"/>
      <c r="AC41" s="982"/>
      <c r="AD41" s="982"/>
      <c r="AE41" s="982"/>
      <c r="AF41" s="982"/>
    </row>
    <row r="42" spans="1:32" ht="13.5" customHeight="1">
      <c r="A42" s="1158" t="s">
        <v>467</v>
      </c>
      <c r="B42" s="1158"/>
      <c r="C42" s="1158"/>
      <c r="D42" s="1158"/>
      <c r="E42" s="1158"/>
      <c r="F42" s="1078"/>
      <c r="G42" s="1078"/>
      <c r="H42" s="1078"/>
      <c r="I42" s="1078"/>
      <c r="J42" s="999"/>
      <c r="K42" s="999"/>
      <c r="L42" s="1049"/>
      <c r="M42" s="985"/>
      <c r="N42" s="982"/>
      <c r="O42" s="982"/>
      <c r="P42" s="982"/>
      <c r="Q42" s="982"/>
      <c r="R42" s="982"/>
      <c r="S42" s="982"/>
      <c r="T42" s="982"/>
      <c r="U42" s="982"/>
      <c r="V42" s="982"/>
      <c r="W42" s="982"/>
      <c r="X42" s="982"/>
      <c r="Y42" s="982"/>
      <c r="Z42" s="982"/>
      <c r="AA42" s="982"/>
      <c r="AB42" s="982"/>
      <c r="AC42" s="982"/>
      <c r="AD42" s="982"/>
      <c r="AE42" s="982"/>
      <c r="AF42" s="982"/>
    </row>
    <row r="43" spans="1:32" ht="40.200000000000003" thickBot="1">
      <c r="A43" s="1010" t="s">
        <v>278</v>
      </c>
      <c r="B43" s="1096" t="s">
        <v>349</v>
      </c>
      <c r="C43" s="1096" t="s">
        <v>350</v>
      </c>
      <c r="D43" s="1096" t="s">
        <v>286</v>
      </c>
      <c r="E43" s="1096" t="s">
        <v>287</v>
      </c>
      <c r="F43" s="1078"/>
      <c r="G43" s="1078"/>
      <c r="H43" s="1078"/>
      <c r="I43" s="1078"/>
      <c r="J43" s="1038"/>
      <c r="K43" s="1038"/>
      <c r="L43" s="1049"/>
      <c r="M43" s="985"/>
      <c r="N43" s="982"/>
      <c r="O43" s="982"/>
      <c r="P43" s="982"/>
      <c r="Q43" s="982"/>
      <c r="R43" s="982"/>
      <c r="S43" s="982"/>
      <c r="T43" s="982"/>
      <c r="U43" s="982"/>
      <c r="V43" s="982"/>
      <c r="W43" s="982"/>
      <c r="X43" s="982"/>
      <c r="Y43" s="982"/>
      <c r="Z43" s="982"/>
      <c r="AA43" s="982"/>
      <c r="AB43" s="982"/>
      <c r="AC43" s="982"/>
      <c r="AD43" s="982"/>
      <c r="AE43" s="982"/>
      <c r="AF43" s="982"/>
    </row>
    <row r="44" spans="1:32">
      <c r="A44" s="1001" t="s">
        <v>464</v>
      </c>
      <c r="B44" s="1028">
        <v>16272596.7192345</v>
      </c>
      <c r="C44" s="1028">
        <v>20014310.59097559</v>
      </c>
      <c r="D44" s="1082">
        <v>1.2299395687301902</v>
      </c>
      <c r="E44" s="1082" t="s">
        <v>54</v>
      </c>
      <c r="F44" s="1078"/>
      <c r="G44" s="1064"/>
      <c r="H44" s="1078"/>
      <c r="I44" s="1078"/>
      <c r="J44" s="998"/>
      <c r="K44" s="998"/>
      <c r="L44" s="1049"/>
      <c r="M44" s="985"/>
      <c r="N44" s="982"/>
      <c r="O44" s="982"/>
      <c r="P44" s="982"/>
      <c r="Q44" s="982"/>
      <c r="R44" s="982"/>
      <c r="S44" s="982"/>
      <c r="T44" s="982"/>
      <c r="U44" s="982"/>
      <c r="V44" s="982"/>
      <c r="W44" s="982"/>
      <c r="X44" s="982"/>
      <c r="Y44" s="982"/>
      <c r="Z44" s="982"/>
      <c r="AA44" s="982"/>
      <c r="AB44" s="982"/>
      <c r="AC44" s="982"/>
      <c r="AD44" s="982"/>
      <c r="AE44" s="982"/>
      <c r="AF44" s="982"/>
    </row>
    <row r="45" spans="1:32">
      <c r="A45" s="1002" t="s">
        <v>465</v>
      </c>
      <c r="B45" s="1028">
        <v>4604043.7242202796</v>
      </c>
      <c r="C45" s="1005">
        <v>5370387.2255535666</v>
      </c>
      <c r="D45" s="1082">
        <v>1.1664500919706342</v>
      </c>
      <c r="E45" s="1086" t="s">
        <v>54</v>
      </c>
      <c r="F45" s="994"/>
      <c r="G45" s="1065"/>
      <c r="H45" s="994"/>
      <c r="I45" s="994"/>
      <c r="J45" s="991"/>
      <c r="K45" s="991"/>
      <c r="L45" s="1049"/>
      <c r="M45" s="985"/>
      <c r="N45" s="982"/>
      <c r="O45" s="982"/>
      <c r="P45" s="982"/>
      <c r="Q45" s="982"/>
      <c r="R45" s="982"/>
      <c r="S45" s="982"/>
      <c r="T45" s="982"/>
      <c r="U45" s="982"/>
      <c r="V45" s="982"/>
      <c r="W45" s="982"/>
      <c r="X45" s="982"/>
      <c r="Y45" s="982"/>
      <c r="Z45" s="982"/>
      <c r="AA45" s="982"/>
      <c r="AB45" s="982"/>
      <c r="AC45" s="982"/>
      <c r="AD45" s="982"/>
      <c r="AE45" s="982"/>
      <c r="AF45" s="982"/>
    </row>
    <row r="46" spans="1:32" s="633" customFormat="1" ht="12.75" customHeight="1" thickBot="1">
      <c r="A46" s="1075" t="s">
        <v>215</v>
      </c>
      <c r="B46" s="1069">
        <v>20876640.44345478</v>
      </c>
      <c r="C46" s="1069">
        <v>25384697.816529155</v>
      </c>
      <c r="D46" s="1070">
        <v>1.2159378749317751</v>
      </c>
      <c r="E46" s="1070" t="s">
        <v>54</v>
      </c>
      <c r="F46" s="1012"/>
      <c r="G46" s="1012"/>
      <c r="H46" s="1012"/>
      <c r="I46" s="1012"/>
      <c r="J46" s="1023"/>
      <c r="K46" s="1023"/>
      <c r="L46" s="1022"/>
      <c r="M46" s="1033"/>
      <c r="N46" s="982"/>
      <c r="O46" s="982"/>
      <c r="P46" s="982"/>
      <c r="Q46" s="982"/>
      <c r="R46" s="985"/>
      <c r="S46" s="982"/>
      <c r="T46" s="982"/>
      <c r="U46" s="982"/>
      <c r="V46" s="982"/>
      <c r="W46" s="982"/>
      <c r="X46" s="982"/>
      <c r="Y46" s="982"/>
      <c r="Z46" s="982"/>
      <c r="AA46" s="982"/>
      <c r="AB46" s="982"/>
      <c r="AC46" s="982"/>
      <c r="AD46" s="982"/>
      <c r="AE46" s="982"/>
      <c r="AF46" s="982"/>
    </row>
    <row r="47" spans="1:32" ht="13.8" thickTop="1">
      <c r="A47" s="982"/>
      <c r="B47" s="983"/>
      <c r="C47" s="1056"/>
      <c r="D47" s="982"/>
      <c r="E47" s="1078"/>
      <c r="F47" s="1078"/>
      <c r="G47" s="1078"/>
      <c r="H47" s="1078"/>
      <c r="I47" s="1078"/>
      <c r="J47" s="998"/>
      <c r="K47" s="998"/>
      <c r="L47" s="1049"/>
      <c r="M47" s="985"/>
      <c r="N47" s="1011"/>
      <c r="O47" s="1011"/>
      <c r="P47" s="1011"/>
      <c r="Q47" s="1011"/>
      <c r="R47" s="1011"/>
      <c r="S47" s="1011"/>
      <c r="T47" s="1011"/>
      <c r="U47" s="1011"/>
      <c r="V47" s="1011"/>
      <c r="W47" s="1011"/>
      <c r="X47" s="1011"/>
      <c r="Y47" s="1011"/>
      <c r="Z47" s="1011"/>
      <c r="AA47" s="1011"/>
      <c r="AB47" s="1011"/>
      <c r="AC47" s="1011"/>
      <c r="AD47" s="1011"/>
      <c r="AE47" s="1011"/>
      <c r="AF47" s="1011"/>
    </row>
    <row r="48" spans="1:32">
      <c r="A48" s="1019" t="s">
        <v>389</v>
      </c>
      <c r="B48" s="983"/>
      <c r="C48" s="982"/>
      <c r="D48" s="982"/>
      <c r="E48" s="1078"/>
      <c r="F48" s="1078"/>
      <c r="G48" s="1078"/>
      <c r="H48" s="1078"/>
      <c r="I48" s="1078"/>
      <c r="J48" s="998"/>
      <c r="K48" s="998"/>
      <c r="L48" s="1049"/>
      <c r="M48" s="985"/>
      <c r="N48" s="982"/>
      <c r="O48" s="982"/>
      <c r="P48" s="982"/>
      <c r="Q48" s="982"/>
      <c r="R48" s="982"/>
      <c r="S48" s="982"/>
      <c r="T48" s="982"/>
      <c r="U48" s="982"/>
      <c r="V48" s="982"/>
      <c r="W48" s="982"/>
      <c r="X48" s="982"/>
      <c r="Y48" s="982"/>
      <c r="Z48" s="982"/>
      <c r="AA48" s="982"/>
      <c r="AB48" s="982"/>
      <c r="AC48" s="982"/>
      <c r="AD48" s="982"/>
      <c r="AE48" s="982"/>
      <c r="AF48" s="982"/>
    </row>
    <row r="49" spans="1:32">
      <c r="A49" s="1019" t="s">
        <v>468</v>
      </c>
      <c r="B49" s="984"/>
      <c r="C49" s="994"/>
      <c r="D49" s="994"/>
      <c r="E49" s="994"/>
      <c r="F49" s="994"/>
      <c r="G49" s="994"/>
      <c r="H49" s="994"/>
      <c r="I49" s="994"/>
      <c r="J49" s="994"/>
      <c r="K49" s="994"/>
      <c r="L49" s="1049"/>
      <c r="M49" s="985"/>
      <c r="N49" s="982"/>
      <c r="O49" s="982"/>
      <c r="P49" s="982"/>
      <c r="Q49" s="982"/>
      <c r="R49" s="982"/>
      <c r="S49" s="982"/>
      <c r="T49" s="982"/>
      <c r="U49" s="982"/>
      <c r="V49" s="982"/>
      <c r="W49" s="982"/>
      <c r="X49" s="982"/>
      <c r="Y49" s="982"/>
      <c r="Z49" s="982"/>
      <c r="AA49" s="982"/>
      <c r="AB49" s="982"/>
      <c r="AC49" s="982"/>
      <c r="AD49" s="982"/>
      <c r="AE49" s="982"/>
      <c r="AF49" s="982"/>
    </row>
    <row r="50" spans="1:32">
      <c r="A50" s="1048" t="s">
        <v>469</v>
      </c>
      <c r="B50" s="984"/>
      <c r="C50" s="994"/>
      <c r="D50" s="994"/>
      <c r="E50" s="994"/>
      <c r="F50" s="994"/>
      <c r="G50" s="994"/>
      <c r="H50" s="994"/>
      <c r="I50" s="994"/>
      <c r="J50" s="994"/>
      <c r="K50" s="994"/>
      <c r="L50" s="1049"/>
      <c r="M50" s="985"/>
      <c r="N50" s="982"/>
      <c r="O50" s="982"/>
      <c r="P50" s="982"/>
      <c r="Q50" s="982"/>
      <c r="R50" s="982"/>
      <c r="S50" s="982"/>
      <c r="T50" s="982"/>
      <c r="U50" s="982"/>
      <c r="V50" s="982"/>
      <c r="W50" s="982"/>
      <c r="X50" s="982"/>
      <c r="Y50" s="982"/>
      <c r="Z50" s="982"/>
      <c r="AA50" s="982"/>
      <c r="AB50" s="982"/>
      <c r="AC50" s="982"/>
      <c r="AD50" s="982"/>
      <c r="AE50" s="982"/>
      <c r="AF50" s="982"/>
    </row>
    <row r="51" spans="1:32" ht="13.5" customHeight="1">
      <c r="A51" s="1048" t="s">
        <v>423</v>
      </c>
      <c r="B51" s="1003"/>
      <c r="C51" s="1003"/>
      <c r="D51" s="1003"/>
      <c r="E51" s="1003"/>
      <c r="F51" s="1078"/>
      <c r="G51" s="1078"/>
      <c r="H51" s="1078"/>
      <c r="I51" s="1078"/>
      <c r="J51" s="999"/>
      <c r="K51" s="999"/>
      <c r="L51" s="1049"/>
      <c r="M51" s="985"/>
      <c r="N51" s="982"/>
      <c r="O51" s="982"/>
      <c r="P51" s="982"/>
      <c r="Q51" s="982"/>
      <c r="R51" s="982"/>
      <c r="S51" s="982"/>
      <c r="T51" s="982"/>
      <c r="U51" s="982"/>
      <c r="V51" s="982"/>
      <c r="W51" s="982"/>
      <c r="X51" s="982"/>
      <c r="Y51" s="982"/>
      <c r="Z51" s="982"/>
      <c r="AA51" s="982"/>
      <c r="AB51" s="982"/>
      <c r="AC51" s="982"/>
      <c r="AD51" s="982"/>
      <c r="AE51" s="982"/>
      <c r="AF51" s="982"/>
    </row>
    <row r="52" spans="1:32" ht="13.5" customHeight="1">
      <c r="A52" s="982"/>
      <c r="B52" s="984"/>
      <c r="C52" s="994"/>
      <c r="D52" s="994"/>
      <c r="E52" s="994"/>
      <c r="F52" s="994"/>
      <c r="G52" s="994"/>
      <c r="H52" s="994"/>
      <c r="I52" s="994"/>
      <c r="J52" s="998"/>
      <c r="K52" s="998"/>
      <c r="L52" s="1049"/>
      <c r="M52" s="985"/>
      <c r="N52" s="982"/>
      <c r="O52" s="982"/>
      <c r="P52" s="982"/>
      <c r="Q52" s="982"/>
      <c r="R52" s="982"/>
      <c r="S52" s="982"/>
      <c r="T52" s="982"/>
      <c r="U52" s="982"/>
      <c r="V52" s="982"/>
      <c r="W52" s="982"/>
      <c r="X52" s="982"/>
      <c r="Y52" s="982"/>
      <c r="Z52" s="982"/>
      <c r="AA52" s="982"/>
      <c r="AB52" s="982"/>
      <c r="AC52" s="982"/>
      <c r="AD52" s="982"/>
      <c r="AE52" s="982"/>
      <c r="AF52" s="982"/>
    </row>
    <row r="53" spans="1:32" ht="13.5" customHeight="1">
      <c r="A53" s="985"/>
      <c r="B53" s="988"/>
      <c r="C53" s="995"/>
      <c r="D53" s="995"/>
      <c r="E53" s="995"/>
      <c r="F53" s="995"/>
      <c r="G53" s="995"/>
      <c r="H53" s="995"/>
      <c r="I53" s="995"/>
      <c r="J53" s="991"/>
      <c r="K53" s="991"/>
      <c r="L53" s="1049"/>
      <c r="M53" s="985"/>
      <c r="N53" s="982"/>
      <c r="O53" s="982"/>
      <c r="P53" s="982"/>
      <c r="Q53" s="982"/>
      <c r="R53" s="982"/>
      <c r="S53" s="982"/>
      <c r="T53" s="982"/>
      <c r="U53" s="982"/>
      <c r="V53" s="982"/>
      <c r="W53" s="982"/>
      <c r="X53" s="982"/>
      <c r="Y53" s="982"/>
      <c r="Z53" s="982"/>
      <c r="AA53" s="982"/>
      <c r="AB53" s="982"/>
      <c r="AC53" s="982"/>
      <c r="AD53" s="982"/>
      <c r="AE53" s="982"/>
      <c r="AF53" s="982"/>
    </row>
    <row r="54" spans="1:32" ht="13.5" customHeight="1">
      <c r="A54" s="1158" t="s">
        <v>470</v>
      </c>
      <c r="B54" s="1158"/>
      <c r="C54" s="1158"/>
      <c r="D54" s="1158"/>
      <c r="E54" s="1158"/>
      <c r="F54" s="982"/>
      <c r="G54" s="982"/>
      <c r="H54" s="982"/>
      <c r="I54" s="982"/>
      <c r="J54" s="991"/>
      <c r="K54" s="991"/>
      <c r="L54" s="1049"/>
      <c r="M54" s="985"/>
      <c r="N54" s="982"/>
      <c r="O54" s="982"/>
      <c r="P54" s="982"/>
      <c r="Q54" s="982"/>
      <c r="R54" s="982"/>
      <c r="S54" s="982"/>
      <c r="T54" s="982"/>
      <c r="U54" s="982"/>
      <c r="V54" s="982"/>
      <c r="W54" s="982"/>
      <c r="X54" s="982"/>
      <c r="Y54" s="982"/>
      <c r="Z54" s="982"/>
      <c r="AA54" s="982"/>
      <c r="AB54" s="982"/>
      <c r="AC54" s="982"/>
      <c r="AD54" s="982"/>
      <c r="AE54" s="982"/>
      <c r="AF54" s="982"/>
    </row>
    <row r="55" spans="1:32" ht="53.4" thickBot="1">
      <c r="A55" s="1010" t="s">
        <v>278</v>
      </c>
      <c r="B55" s="1096" t="s">
        <v>290</v>
      </c>
      <c r="C55" s="1096" t="s">
        <v>291</v>
      </c>
      <c r="D55" s="1096" t="s">
        <v>292</v>
      </c>
      <c r="E55" s="1096" t="s">
        <v>287</v>
      </c>
      <c r="F55" s="982"/>
      <c r="G55" s="982"/>
      <c r="H55" s="982"/>
      <c r="I55" s="982"/>
      <c r="J55" s="991"/>
      <c r="K55" s="991"/>
      <c r="L55" s="1049"/>
      <c r="M55" s="985"/>
      <c r="N55" s="982"/>
      <c r="O55" s="982"/>
      <c r="P55" s="982"/>
      <c r="Q55" s="982"/>
      <c r="R55" s="982"/>
      <c r="S55" s="982"/>
      <c r="T55" s="982"/>
      <c r="U55" s="982"/>
      <c r="V55" s="982"/>
      <c r="W55" s="982"/>
      <c r="X55" s="982"/>
      <c r="Y55" s="982"/>
      <c r="Z55" s="982"/>
      <c r="AA55" s="982"/>
      <c r="AB55" s="982"/>
      <c r="AC55" s="982"/>
      <c r="AD55" s="982"/>
      <c r="AE55" s="982"/>
      <c r="AF55" s="982"/>
    </row>
    <row r="56" spans="1:32" s="7" customFormat="1">
      <c r="A56" s="1001" t="s">
        <v>464</v>
      </c>
      <c r="B56" s="1004">
        <v>1611.5</v>
      </c>
      <c r="C56" s="1028">
        <v>2669.4850788030531</v>
      </c>
      <c r="D56" s="1082">
        <v>1.6565219229308428</v>
      </c>
      <c r="E56" s="1086" t="s">
        <v>54</v>
      </c>
      <c r="F56" s="999"/>
      <c r="G56" s="999"/>
      <c r="H56" s="999"/>
      <c r="I56" s="999"/>
      <c r="J56" s="1006"/>
      <c r="K56" s="1006"/>
      <c r="L56" s="1049"/>
      <c r="M56" s="985"/>
      <c r="N56" s="982"/>
      <c r="O56" s="982"/>
      <c r="P56" s="982"/>
      <c r="Q56" s="982"/>
      <c r="R56" s="982"/>
      <c r="S56" s="982"/>
      <c r="T56" s="982"/>
      <c r="U56" s="982"/>
      <c r="V56" s="982"/>
      <c r="W56" s="982"/>
      <c r="X56" s="982"/>
      <c r="Y56" s="982"/>
      <c r="Z56" s="982"/>
      <c r="AA56" s="982"/>
      <c r="AB56" s="982"/>
      <c r="AC56" s="982"/>
      <c r="AD56" s="982"/>
      <c r="AE56" s="982"/>
      <c r="AF56" s="982"/>
    </row>
    <row r="57" spans="1:32" s="7" customFormat="1">
      <c r="A57" s="1002" t="s">
        <v>465</v>
      </c>
      <c r="B57" s="1004">
        <v>391.8</v>
      </c>
      <c r="C57" s="1005">
        <v>809.48862703677196</v>
      </c>
      <c r="D57" s="1082">
        <v>2.0660761282204492</v>
      </c>
      <c r="E57" s="1086" t="s">
        <v>54</v>
      </c>
      <c r="F57" s="998"/>
      <c r="G57" s="998"/>
      <c r="H57" s="998"/>
      <c r="I57" s="998"/>
      <c r="J57" s="1009"/>
      <c r="K57" s="1009"/>
      <c r="L57" s="1049"/>
      <c r="M57" s="985"/>
      <c r="N57" s="1009"/>
      <c r="O57" s="986"/>
      <c r="P57" s="986"/>
      <c r="Q57" s="986"/>
      <c r="R57" s="986"/>
      <c r="S57" s="986"/>
      <c r="T57" s="986"/>
      <c r="U57" s="986"/>
      <c r="V57" s="986"/>
      <c r="W57" s="986"/>
      <c r="X57" s="986"/>
      <c r="Y57" s="986"/>
      <c r="Z57" s="986"/>
      <c r="AA57" s="986"/>
      <c r="AB57" s="986"/>
      <c r="AC57" s="986"/>
      <c r="AD57" s="986"/>
      <c r="AE57" s="986"/>
      <c r="AF57" s="986"/>
    </row>
    <row r="58" spans="1:32" s="7" customFormat="1" ht="13.8" thickBot="1">
      <c r="A58" s="1068" t="s">
        <v>215</v>
      </c>
      <c r="B58" s="1071">
        <v>2003.3</v>
      </c>
      <c r="C58" s="1071">
        <v>3478.973705839825</v>
      </c>
      <c r="D58" s="1073">
        <v>1.7366214275644312</v>
      </c>
      <c r="E58" s="1073" t="s">
        <v>54</v>
      </c>
      <c r="F58" s="991"/>
      <c r="G58" s="991"/>
      <c r="H58" s="991"/>
      <c r="I58" s="991"/>
      <c r="J58" s="1029"/>
      <c r="K58" s="1029"/>
      <c r="L58" s="1049"/>
      <c r="M58" s="985"/>
      <c r="N58" s="1008"/>
      <c r="O58" s="986"/>
      <c r="P58" s="986"/>
      <c r="Q58" s="986"/>
      <c r="R58" s="986"/>
      <c r="S58" s="986"/>
      <c r="T58" s="986"/>
      <c r="U58" s="986"/>
      <c r="V58" s="986"/>
      <c r="W58" s="986"/>
      <c r="X58" s="986"/>
      <c r="Y58" s="986"/>
      <c r="Z58" s="986"/>
      <c r="AA58" s="986"/>
      <c r="AB58" s="986"/>
      <c r="AC58" s="986"/>
      <c r="AD58" s="986"/>
      <c r="AE58" s="986"/>
      <c r="AF58" s="986"/>
    </row>
    <row r="59" spans="1:32" s="7" customFormat="1" ht="13.8" thickTop="1">
      <c r="A59" s="1044"/>
      <c r="B59" s="1037"/>
      <c r="C59" s="1037"/>
      <c r="D59" s="1016"/>
      <c r="E59" s="1016"/>
      <c r="F59" s="991"/>
      <c r="G59" s="991"/>
      <c r="H59" s="991"/>
      <c r="I59" s="991"/>
      <c r="J59" s="1029"/>
      <c r="K59" s="1029"/>
      <c r="L59" s="1049"/>
      <c r="M59" s="985"/>
      <c r="N59" s="1008"/>
      <c r="O59" s="986"/>
      <c r="P59" s="986"/>
      <c r="Q59" s="986"/>
      <c r="R59" s="986"/>
      <c r="S59" s="986"/>
      <c r="T59" s="986"/>
      <c r="U59" s="986"/>
      <c r="V59" s="986"/>
      <c r="W59" s="986"/>
      <c r="X59" s="986"/>
      <c r="Y59" s="986"/>
      <c r="Z59" s="986"/>
      <c r="AA59" s="986"/>
      <c r="AB59" s="986"/>
      <c r="AC59" s="986"/>
      <c r="AD59" s="986"/>
      <c r="AE59" s="986"/>
      <c r="AF59" s="986"/>
    </row>
    <row r="60" spans="1:32" s="7" customFormat="1" ht="15">
      <c r="A60" s="1019" t="s">
        <v>389</v>
      </c>
      <c r="B60" s="983"/>
      <c r="C60" s="999"/>
      <c r="D60" s="999"/>
      <c r="E60" s="1078"/>
      <c r="F60" s="993"/>
      <c r="G60" s="993"/>
      <c r="H60" s="993"/>
      <c r="I60" s="993"/>
      <c r="J60" s="1007"/>
      <c r="K60" s="1007"/>
      <c r="L60" s="1049"/>
      <c r="M60" s="985"/>
      <c r="N60" s="1008"/>
      <c r="O60" s="986"/>
      <c r="P60" s="986"/>
      <c r="Q60" s="986"/>
      <c r="R60" s="986"/>
      <c r="S60" s="986"/>
      <c r="T60" s="986"/>
      <c r="U60" s="986"/>
      <c r="V60" s="986"/>
      <c r="W60" s="986"/>
      <c r="X60" s="986"/>
      <c r="Y60" s="986"/>
      <c r="Z60" s="986"/>
      <c r="AA60" s="986"/>
      <c r="AB60" s="986"/>
      <c r="AC60" s="986"/>
      <c r="AD60" s="986"/>
      <c r="AE60" s="986"/>
      <c r="AF60" s="986"/>
    </row>
    <row r="61" spans="1:32" s="7" customFormat="1">
      <c r="A61" s="1019" t="s">
        <v>468</v>
      </c>
      <c r="B61" s="984"/>
      <c r="C61" s="998"/>
      <c r="D61" s="998"/>
      <c r="E61" s="998"/>
      <c r="F61" s="998"/>
      <c r="G61" s="998"/>
      <c r="H61" s="998"/>
      <c r="I61" s="998"/>
      <c r="J61" s="1007"/>
      <c r="K61" s="1007"/>
      <c r="L61" s="1049"/>
      <c r="M61" s="985"/>
      <c r="N61" s="1008"/>
      <c r="O61" s="986"/>
      <c r="P61" s="986"/>
      <c r="Q61" s="986"/>
      <c r="R61" s="986"/>
      <c r="S61" s="986"/>
      <c r="T61" s="986"/>
      <c r="U61" s="986"/>
      <c r="V61" s="986"/>
      <c r="W61" s="986"/>
      <c r="X61" s="986"/>
      <c r="Y61" s="986"/>
      <c r="Z61" s="986"/>
      <c r="AA61" s="986"/>
      <c r="AB61" s="986"/>
      <c r="AC61" s="986"/>
      <c r="AD61" s="986"/>
      <c r="AE61" s="986"/>
      <c r="AF61" s="986"/>
    </row>
    <row r="62" spans="1:32" s="7" customFormat="1">
      <c r="A62" s="1048" t="s">
        <v>471</v>
      </c>
      <c r="B62" s="984"/>
      <c r="C62" s="998"/>
      <c r="D62" s="998"/>
      <c r="E62" s="998"/>
      <c r="F62" s="998"/>
      <c r="G62" s="998"/>
      <c r="H62" s="998"/>
      <c r="I62" s="998"/>
      <c r="J62" s="1007"/>
      <c r="K62" s="1007"/>
      <c r="L62" s="1049"/>
      <c r="M62" s="985"/>
      <c r="N62" s="1008"/>
      <c r="O62" s="986"/>
      <c r="P62" s="986"/>
      <c r="Q62" s="986"/>
      <c r="R62" s="986"/>
      <c r="S62" s="986"/>
      <c r="T62" s="986"/>
      <c r="U62" s="986"/>
      <c r="V62" s="986"/>
      <c r="W62" s="986"/>
      <c r="X62" s="986"/>
      <c r="Y62" s="986"/>
      <c r="Z62" s="986"/>
      <c r="AA62" s="986"/>
      <c r="AB62" s="986"/>
      <c r="AC62" s="986"/>
      <c r="AD62" s="986"/>
      <c r="AE62" s="986"/>
      <c r="AF62" s="986"/>
    </row>
    <row r="63" spans="1:32" s="7" customFormat="1" ht="13.5" customHeight="1">
      <c r="A63" s="1048" t="s">
        <v>423</v>
      </c>
      <c r="B63" s="984"/>
      <c r="C63" s="998"/>
      <c r="D63" s="998"/>
      <c r="E63" s="998"/>
      <c r="F63" s="998"/>
      <c r="G63" s="998"/>
      <c r="H63" s="998"/>
      <c r="I63" s="998"/>
      <c r="J63" s="1007"/>
      <c r="K63" s="1007"/>
      <c r="L63" s="1049"/>
      <c r="M63" s="985"/>
      <c r="N63" s="1008"/>
      <c r="O63" s="986"/>
      <c r="P63" s="986"/>
      <c r="Q63" s="986"/>
      <c r="R63" s="986"/>
      <c r="S63" s="986"/>
      <c r="T63" s="986"/>
      <c r="U63" s="986"/>
      <c r="V63" s="986"/>
      <c r="W63" s="986"/>
      <c r="X63" s="986"/>
      <c r="Y63" s="986"/>
      <c r="Z63" s="986"/>
      <c r="AA63" s="986"/>
      <c r="AB63" s="986"/>
      <c r="AC63" s="986"/>
      <c r="AD63" s="986"/>
      <c r="AE63" s="986"/>
      <c r="AF63" s="986"/>
    </row>
    <row r="64" spans="1:32" s="7" customFormat="1" ht="13.5" customHeight="1">
      <c r="A64" s="1048"/>
      <c r="B64" s="1048"/>
      <c r="C64" s="1048"/>
      <c r="D64" s="1048"/>
      <c r="E64" s="1048"/>
      <c r="F64" s="994"/>
      <c r="G64" s="994"/>
      <c r="H64" s="994"/>
      <c r="I64" s="994"/>
      <c r="J64" s="1007"/>
      <c r="K64" s="1007"/>
      <c r="L64" s="1049"/>
      <c r="M64" s="985"/>
      <c r="N64" s="1008"/>
      <c r="O64" s="986"/>
      <c r="P64" s="986"/>
      <c r="Q64" s="986"/>
      <c r="R64" s="986"/>
      <c r="S64" s="986"/>
      <c r="T64" s="986"/>
      <c r="U64" s="986"/>
      <c r="V64" s="986"/>
      <c r="W64" s="986"/>
      <c r="X64" s="986"/>
      <c r="Y64" s="986"/>
      <c r="Z64" s="986"/>
      <c r="AA64" s="986"/>
      <c r="AB64" s="986"/>
      <c r="AC64" s="986"/>
      <c r="AD64" s="986"/>
      <c r="AE64" s="986"/>
      <c r="AF64" s="986"/>
    </row>
    <row r="65" spans="1:32" ht="5.25" customHeight="1">
      <c r="A65" s="1256"/>
      <c r="B65" s="1256"/>
      <c r="C65" s="1256"/>
      <c r="D65" s="1256"/>
      <c r="E65" s="1256"/>
      <c r="F65" s="1256"/>
      <c r="G65" s="1256"/>
      <c r="H65" s="1256"/>
      <c r="I65" s="1256"/>
      <c r="J65" s="1066"/>
      <c r="K65" s="1066"/>
      <c r="L65" s="1049"/>
      <c r="M65" s="985"/>
      <c r="N65" s="982"/>
      <c r="O65" s="982"/>
      <c r="P65" s="982"/>
      <c r="Q65" s="982"/>
      <c r="R65" s="982"/>
      <c r="S65" s="982"/>
      <c r="T65" s="982"/>
      <c r="U65" s="982"/>
      <c r="V65" s="981"/>
      <c r="W65" s="981"/>
      <c r="X65" s="981"/>
      <c r="Y65" s="981"/>
      <c r="Z65" s="981"/>
      <c r="AA65" s="981"/>
      <c r="AB65" s="981"/>
      <c r="AC65" s="981"/>
      <c r="AD65" s="981"/>
      <c r="AE65" s="981"/>
      <c r="AF65" s="981"/>
    </row>
    <row r="66" spans="1:32">
      <c r="A66" s="982"/>
      <c r="B66" s="982"/>
      <c r="C66" s="982"/>
      <c r="D66" s="982"/>
      <c r="E66" s="982"/>
      <c r="F66" s="982"/>
      <c r="G66" s="982"/>
      <c r="H66" s="982"/>
      <c r="I66" s="982"/>
      <c r="J66" s="985"/>
      <c r="K66" s="985"/>
      <c r="L66" s="1049"/>
      <c r="M66" s="985"/>
      <c r="N66" s="982"/>
      <c r="O66" s="982"/>
      <c r="P66" s="982"/>
      <c r="Q66" s="982"/>
      <c r="R66" s="982"/>
      <c r="S66" s="982"/>
      <c r="T66" s="982"/>
      <c r="U66" s="982"/>
      <c r="V66" s="981"/>
      <c r="W66" s="981"/>
      <c r="X66" s="981"/>
      <c r="Y66" s="981"/>
      <c r="Z66" s="981"/>
      <c r="AA66" s="981"/>
      <c r="AB66" s="981"/>
      <c r="AC66" s="981"/>
      <c r="AD66" s="981"/>
      <c r="AE66" s="981"/>
      <c r="AF66" s="981"/>
    </row>
    <row r="67" spans="1:32" ht="15.6">
      <c r="A67" s="1095" t="s">
        <v>216</v>
      </c>
      <c r="B67" s="985"/>
      <c r="C67" s="985"/>
      <c r="D67" s="985"/>
      <c r="E67" s="985"/>
      <c r="F67" s="985"/>
      <c r="G67" s="985"/>
      <c r="H67" s="985"/>
      <c r="I67" s="985"/>
      <c r="J67" s="1045"/>
      <c r="K67" s="1045"/>
      <c r="L67" s="1049"/>
      <c r="M67" s="985"/>
      <c r="N67" s="982"/>
      <c r="O67" s="982"/>
      <c r="P67" s="982"/>
      <c r="Q67" s="982"/>
      <c r="R67" s="982"/>
      <c r="S67" s="982"/>
      <c r="T67" s="982"/>
      <c r="U67" s="982"/>
      <c r="V67" s="981"/>
      <c r="W67" s="981"/>
      <c r="X67" s="981"/>
      <c r="Y67" s="981"/>
      <c r="Z67" s="981"/>
      <c r="AA67" s="981"/>
      <c r="AB67" s="981"/>
      <c r="AC67" s="981"/>
      <c r="AD67" s="981"/>
      <c r="AE67" s="981"/>
      <c r="AF67" s="981"/>
    </row>
    <row r="68" spans="1:32" ht="13.5" customHeight="1">
      <c r="A68" s="1095"/>
      <c r="B68" s="985"/>
      <c r="C68" s="985"/>
      <c r="D68" s="985"/>
      <c r="E68" s="985"/>
      <c r="F68" s="985"/>
      <c r="G68" s="985"/>
      <c r="H68" s="985"/>
      <c r="I68" s="985"/>
      <c r="J68" s="1045"/>
      <c r="K68" s="1045"/>
      <c r="L68" s="1049"/>
      <c r="M68" s="985"/>
      <c r="N68" s="982"/>
      <c r="O68" s="982"/>
      <c r="P68" s="982"/>
      <c r="Q68" s="982"/>
      <c r="R68" s="982"/>
      <c r="S68" s="982"/>
      <c r="T68" s="982"/>
      <c r="U68" s="982"/>
      <c r="V68" s="981"/>
      <c r="W68" s="981"/>
      <c r="X68" s="981"/>
      <c r="Y68" s="981"/>
      <c r="Z68" s="981"/>
      <c r="AA68" s="981"/>
      <c r="AB68" s="981"/>
      <c r="AC68" s="981"/>
      <c r="AD68" s="981"/>
      <c r="AE68" s="981"/>
      <c r="AF68" s="981"/>
    </row>
    <row r="69" spans="1:32" ht="13.5" customHeight="1">
      <c r="A69" s="1158" t="s">
        <v>476</v>
      </c>
      <c r="B69" s="1158"/>
      <c r="C69" s="1158"/>
      <c r="D69" s="1158"/>
      <c r="E69" s="985"/>
      <c r="F69" s="985"/>
      <c r="G69" s="985"/>
      <c r="H69" s="985"/>
      <c r="I69" s="985"/>
      <c r="J69" s="999"/>
      <c r="K69" s="999"/>
      <c r="L69" s="1049"/>
      <c r="M69" s="985"/>
      <c r="N69" s="997"/>
      <c r="O69" s="982"/>
      <c r="P69" s="982"/>
      <c r="Q69" s="982"/>
      <c r="R69" s="987"/>
      <c r="S69" s="982"/>
      <c r="T69" s="982"/>
      <c r="U69" s="982"/>
      <c r="V69" s="981"/>
      <c r="W69" s="981"/>
      <c r="X69" s="981"/>
      <c r="Y69" s="981"/>
      <c r="Z69" s="981"/>
      <c r="AA69" s="981"/>
      <c r="AB69" s="981"/>
      <c r="AC69" s="981"/>
      <c r="AD69" s="981"/>
      <c r="AE69" s="981"/>
      <c r="AF69" s="981"/>
    </row>
    <row r="70" spans="1:32" ht="27" thickBot="1">
      <c r="A70" s="1010" t="s">
        <v>278</v>
      </c>
      <c r="B70" s="1096" t="s">
        <v>207</v>
      </c>
      <c r="C70" s="1096" t="s">
        <v>472</v>
      </c>
      <c r="D70" s="1096" t="s">
        <v>473</v>
      </c>
      <c r="E70" s="1045"/>
      <c r="F70" s="1045"/>
      <c r="G70" s="1045"/>
      <c r="H70" s="1045"/>
      <c r="I70" s="1045"/>
      <c r="J70" s="1078"/>
      <c r="K70" s="1078"/>
      <c r="L70" s="1049"/>
      <c r="M70" s="985"/>
      <c r="N70" s="1043"/>
      <c r="O70" s="982"/>
      <c r="P70" s="986"/>
      <c r="Q70" s="982"/>
      <c r="R70" s="1039"/>
      <c r="S70" s="1041"/>
      <c r="T70" s="1042"/>
      <c r="U70" s="1040"/>
      <c r="V70" s="981"/>
      <c r="W70" s="981"/>
      <c r="X70" s="981"/>
      <c r="Y70" s="981"/>
      <c r="Z70" s="981"/>
      <c r="AA70" s="981"/>
      <c r="AB70" s="981"/>
      <c r="AC70" s="981"/>
      <c r="AD70" s="981"/>
      <c r="AE70" s="981"/>
      <c r="AF70" s="981"/>
    </row>
    <row r="71" spans="1:32">
      <c r="A71" s="1001" t="s">
        <v>464</v>
      </c>
      <c r="B71" s="1032">
        <v>17079397.753105566</v>
      </c>
      <c r="C71" s="1004">
        <v>114305.54</v>
      </c>
      <c r="D71" s="1004">
        <v>471928</v>
      </c>
      <c r="E71" s="989"/>
      <c r="F71" s="989"/>
      <c r="G71" s="989"/>
      <c r="H71" s="989"/>
      <c r="I71" s="989"/>
      <c r="J71" s="1078"/>
      <c r="K71" s="1078"/>
      <c r="L71" s="1049"/>
      <c r="M71" s="985"/>
      <c r="N71" s="1043"/>
      <c r="O71" s="982"/>
      <c r="P71" s="982"/>
      <c r="Q71" s="982"/>
      <c r="R71" s="1039"/>
      <c r="S71" s="1041"/>
      <c r="T71" s="1042"/>
      <c r="U71" s="1040"/>
      <c r="V71" s="981"/>
      <c r="W71" s="981"/>
      <c r="X71" s="981"/>
      <c r="Y71" s="981"/>
      <c r="Z71" s="981"/>
      <c r="AA71" s="981"/>
      <c r="AB71" s="981"/>
      <c r="AC71" s="981"/>
      <c r="AD71" s="981"/>
      <c r="AE71" s="981"/>
      <c r="AF71" s="981"/>
    </row>
    <row r="72" spans="1:32">
      <c r="A72" s="1002" t="s">
        <v>465</v>
      </c>
      <c r="B72" s="1032">
        <v>4427694.1978679262</v>
      </c>
      <c r="C72" s="1004">
        <v>31612.639999999999</v>
      </c>
      <c r="D72" s="1004">
        <v>110794</v>
      </c>
      <c r="E72" s="1045"/>
      <c r="F72" s="989"/>
      <c r="G72" s="989"/>
      <c r="H72" s="989"/>
      <c r="I72" s="1045"/>
      <c r="J72" s="1078"/>
      <c r="K72" s="1078"/>
      <c r="L72" s="1049"/>
      <c r="M72" s="985"/>
      <c r="N72" s="1043"/>
      <c r="O72" s="982"/>
      <c r="P72" s="982"/>
      <c r="Q72" s="982"/>
      <c r="R72" s="1039"/>
      <c r="S72" s="1041"/>
      <c r="T72" s="1042"/>
      <c r="U72" s="1040"/>
      <c r="V72" s="981"/>
      <c r="W72" s="981"/>
      <c r="X72" s="981"/>
      <c r="Y72" s="981"/>
      <c r="Z72" s="981"/>
      <c r="AA72" s="981"/>
      <c r="AB72" s="981"/>
      <c r="AC72" s="981"/>
      <c r="AD72" s="981"/>
      <c r="AE72" s="981"/>
      <c r="AF72" s="981"/>
    </row>
    <row r="73" spans="1:32" ht="13.8" thickBot="1">
      <c r="A73" s="1068" t="s">
        <v>215</v>
      </c>
      <c r="B73" s="1071">
        <v>21507091.950973492</v>
      </c>
      <c r="C73" s="1071">
        <v>145918.18</v>
      </c>
      <c r="D73" s="1071">
        <v>582722</v>
      </c>
      <c r="E73" s="982"/>
      <c r="F73" s="1056"/>
      <c r="G73" s="1056"/>
      <c r="H73" s="1056"/>
      <c r="I73" s="982"/>
      <c r="J73" s="994"/>
      <c r="K73" s="994"/>
      <c r="L73" s="1049"/>
      <c r="M73" s="985"/>
      <c r="N73" s="992"/>
      <c r="O73" s="982"/>
      <c r="P73" s="982"/>
      <c r="Q73" s="982"/>
      <c r="R73" s="987"/>
      <c r="S73" s="982"/>
      <c r="T73" s="982"/>
      <c r="U73" s="982"/>
      <c r="V73" s="981"/>
      <c r="W73" s="981"/>
      <c r="X73" s="981"/>
      <c r="Y73" s="981"/>
      <c r="Z73" s="981"/>
      <c r="AA73" s="981"/>
      <c r="AB73" s="981"/>
      <c r="AC73" s="981"/>
      <c r="AD73" s="981"/>
      <c r="AE73" s="981"/>
      <c r="AF73" s="981"/>
    </row>
    <row r="74" spans="1:32" ht="13.8" thickTop="1">
      <c r="A74" s="982"/>
      <c r="B74" s="1036"/>
      <c r="C74" s="982"/>
      <c r="D74" s="982"/>
      <c r="E74" s="982"/>
      <c r="F74" s="982"/>
      <c r="G74" s="982"/>
      <c r="H74" s="982"/>
      <c r="I74" s="982"/>
      <c r="J74" s="999"/>
      <c r="K74" s="999"/>
      <c r="L74" s="1049"/>
      <c r="M74" s="985"/>
      <c r="N74" s="997"/>
      <c r="O74" s="982"/>
      <c r="P74" s="982"/>
      <c r="Q74" s="982"/>
      <c r="R74" s="987"/>
      <c r="S74" s="982"/>
      <c r="T74" s="982"/>
      <c r="U74" s="982"/>
      <c r="V74" s="981"/>
      <c r="W74" s="981"/>
      <c r="X74" s="981"/>
      <c r="Y74" s="981"/>
      <c r="Z74" s="981"/>
      <c r="AA74" s="981"/>
      <c r="AB74" s="981"/>
      <c r="AC74" s="981"/>
      <c r="AD74" s="981"/>
      <c r="AE74" s="981"/>
      <c r="AF74" s="981"/>
    </row>
    <row r="75" spans="1:32">
      <c r="A75" s="1019" t="s">
        <v>389</v>
      </c>
      <c r="B75" s="983"/>
      <c r="C75" s="982"/>
      <c r="D75" s="982"/>
      <c r="E75" s="982"/>
      <c r="F75" s="982"/>
      <c r="G75" s="982"/>
      <c r="H75" s="982"/>
      <c r="I75" s="982"/>
      <c r="J75" s="999"/>
      <c r="K75" s="999"/>
      <c r="L75" s="1049"/>
      <c r="M75" s="985"/>
      <c r="N75" s="997"/>
      <c r="O75" s="982"/>
      <c r="P75" s="982"/>
      <c r="Q75" s="982"/>
      <c r="R75" s="987"/>
      <c r="S75" s="982"/>
      <c r="T75" s="982"/>
      <c r="U75" s="982"/>
      <c r="V75" s="981"/>
      <c r="W75" s="981"/>
      <c r="X75" s="981"/>
      <c r="Y75" s="981"/>
      <c r="Z75" s="981"/>
      <c r="AA75" s="981"/>
      <c r="AB75" s="981"/>
      <c r="AC75" s="981"/>
      <c r="AD75" s="981"/>
      <c r="AE75" s="981"/>
      <c r="AF75" s="981"/>
    </row>
    <row r="76" spans="1:32">
      <c r="A76" s="1019" t="s">
        <v>474</v>
      </c>
      <c r="B76" s="983"/>
      <c r="C76" s="982"/>
      <c r="D76" s="982"/>
      <c r="E76" s="982"/>
      <c r="F76" s="982"/>
      <c r="G76" s="982"/>
      <c r="H76" s="982"/>
      <c r="I76" s="982"/>
      <c r="J76" s="999"/>
      <c r="K76" s="999"/>
      <c r="L76" s="1049"/>
      <c r="M76" s="985"/>
      <c r="N76" s="997"/>
      <c r="O76" s="982"/>
      <c r="P76" s="982"/>
      <c r="Q76" s="982"/>
      <c r="R76" s="987"/>
      <c r="S76" s="982"/>
      <c r="T76" s="982"/>
      <c r="U76" s="982"/>
      <c r="V76" s="981"/>
      <c r="W76" s="981"/>
      <c r="X76" s="981"/>
      <c r="Y76" s="981"/>
      <c r="Z76" s="981"/>
      <c r="AA76" s="981"/>
      <c r="AB76" s="981"/>
      <c r="AC76" s="981"/>
      <c r="AD76" s="981"/>
      <c r="AE76" s="981"/>
      <c r="AF76" s="981"/>
    </row>
    <row r="77" spans="1:32">
      <c r="A77" s="1048" t="s">
        <v>475</v>
      </c>
      <c r="B77" s="1003"/>
      <c r="C77" s="1003"/>
      <c r="D77" s="1003"/>
      <c r="E77" s="1003"/>
      <c r="F77" s="1038"/>
      <c r="G77" s="1038"/>
      <c r="H77" s="1038"/>
      <c r="I77" s="1038"/>
      <c r="J77" s="994"/>
      <c r="K77" s="994"/>
      <c r="L77" s="1049"/>
      <c r="M77" s="985"/>
      <c r="N77" s="992"/>
      <c r="O77" s="982"/>
      <c r="P77" s="982"/>
      <c r="Q77" s="982"/>
      <c r="R77" s="1039"/>
      <c r="S77" s="1041"/>
      <c r="T77" s="1042"/>
      <c r="U77" s="1040"/>
      <c r="V77" s="981"/>
      <c r="W77" s="981"/>
      <c r="X77" s="981"/>
      <c r="Y77" s="981"/>
      <c r="Z77" s="981"/>
      <c r="AA77" s="981"/>
      <c r="AB77" s="981"/>
      <c r="AC77" s="981"/>
      <c r="AD77" s="981"/>
      <c r="AE77" s="981"/>
      <c r="AF77" s="981"/>
    </row>
    <row r="78" spans="1:32" ht="13.5" customHeight="1">
      <c r="A78" s="1048"/>
      <c r="B78" s="1003"/>
      <c r="C78" s="1003"/>
      <c r="D78" s="1003"/>
      <c r="E78" s="1003"/>
      <c r="F78" s="1038"/>
      <c r="G78" s="1038"/>
      <c r="H78" s="1038"/>
      <c r="I78" s="1038"/>
      <c r="J78" s="994"/>
      <c r="K78" s="994"/>
      <c r="L78" s="1049"/>
      <c r="M78" s="985"/>
      <c r="N78" s="992"/>
      <c r="O78" s="982"/>
      <c r="P78" s="982"/>
      <c r="Q78" s="982"/>
      <c r="R78" s="1039"/>
      <c r="S78" s="1041"/>
      <c r="T78" s="1042"/>
      <c r="U78" s="1040"/>
      <c r="V78" s="981"/>
      <c r="W78" s="981"/>
      <c r="X78" s="981"/>
      <c r="Y78" s="981"/>
      <c r="Z78" s="981"/>
      <c r="AA78" s="981"/>
      <c r="AB78" s="981"/>
      <c r="AC78" s="981"/>
      <c r="AD78" s="981"/>
      <c r="AE78" s="981"/>
      <c r="AF78" s="981"/>
    </row>
    <row r="79" spans="1:32" ht="13.5" customHeight="1">
      <c r="A79" s="985"/>
      <c r="B79" s="983"/>
      <c r="C79" s="999"/>
      <c r="D79" s="999"/>
      <c r="E79" s="999"/>
      <c r="F79" s="999"/>
      <c r="G79" s="999"/>
      <c r="H79" s="999"/>
      <c r="I79" s="999"/>
      <c r="J79" s="995"/>
      <c r="K79" s="995"/>
      <c r="L79" s="1049"/>
      <c r="M79" s="985"/>
      <c r="N79" s="996"/>
      <c r="O79" s="985"/>
      <c r="P79" s="985"/>
      <c r="Q79" s="985"/>
      <c r="R79" s="985"/>
      <c r="S79" s="985"/>
      <c r="T79" s="985"/>
      <c r="U79" s="985"/>
      <c r="V79" s="981"/>
      <c r="W79" s="981"/>
      <c r="X79" s="981"/>
      <c r="Y79" s="981"/>
      <c r="Z79" s="981"/>
      <c r="AA79" s="981"/>
      <c r="AB79" s="981"/>
      <c r="AC79" s="981"/>
      <c r="AD79" s="981"/>
      <c r="AE79" s="981"/>
      <c r="AF79" s="981"/>
    </row>
    <row r="80" spans="1:32" ht="13.5" customHeight="1">
      <c r="A80" s="1158" t="s">
        <v>479</v>
      </c>
      <c r="B80" s="1158"/>
      <c r="C80" s="1158"/>
      <c r="D80" s="1158"/>
      <c r="E80" s="982"/>
      <c r="F80" s="982"/>
      <c r="G80" s="982"/>
      <c r="H80" s="982"/>
      <c r="I80" s="982"/>
      <c r="J80" s="995"/>
      <c r="K80" s="995"/>
      <c r="L80" s="1049"/>
      <c r="M80" s="985"/>
      <c r="N80" s="982"/>
      <c r="O80" s="982"/>
      <c r="P80" s="982"/>
      <c r="Q80" s="982"/>
      <c r="R80" s="982"/>
      <c r="S80" s="982"/>
      <c r="T80" s="982"/>
      <c r="U80" s="982"/>
      <c r="V80" s="981"/>
      <c r="W80" s="981"/>
      <c r="X80" s="981"/>
      <c r="Y80" s="981"/>
      <c r="Z80" s="981"/>
      <c r="AA80" s="981"/>
      <c r="AB80" s="981"/>
      <c r="AC80" s="981"/>
      <c r="AD80" s="981"/>
      <c r="AE80" s="981"/>
      <c r="AF80" s="981"/>
    </row>
    <row r="81" spans="1:32" ht="27" thickBot="1">
      <c r="A81" s="1010" t="s">
        <v>278</v>
      </c>
      <c r="B81" s="1096" t="s">
        <v>207</v>
      </c>
      <c r="C81" s="1096" t="s">
        <v>472</v>
      </c>
      <c r="D81" s="1096" t="s">
        <v>473</v>
      </c>
      <c r="E81" s="982"/>
      <c r="F81" s="982"/>
      <c r="G81" s="982"/>
      <c r="H81" s="982"/>
      <c r="I81" s="982"/>
      <c r="J81" s="995"/>
      <c r="K81" s="995"/>
      <c r="L81" s="1049"/>
      <c r="M81" s="985"/>
      <c r="N81" s="982"/>
      <c r="O81" s="982"/>
      <c r="P81" s="982"/>
      <c r="Q81" s="982"/>
      <c r="R81" s="982"/>
      <c r="S81" s="982"/>
      <c r="T81" s="982"/>
      <c r="U81" s="982"/>
      <c r="V81" s="982"/>
      <c r="W81" s="981"/>
      <c r="X81" s="981"/>
      <c r="Y81" s="981"/>
      <c r="Z81" s="981"/>
      <c r="AA81" s="981"/>
      <c r="AB81" s="981"/>
      <c r="AC81" s="981"/>
      <c r="AD81" s="981"/>
      <c r="AE81" s="981"/>
      <c r="AF81" s="981"/>
    </row>
    <row r="82" spans="1:32">
      <c r="A82" s="1001" t="s">
        <v>464</v>
      </c>
      <c r="B82" s="1004">
        <v>2934912.8378700227</v>
      </c>
      <c r="C82" s="1004">
        <v>5575.88</v>
      </c>
      <c r="D82" s="1004">
        <v>23021</v>
      </c>
      <c r="E82" s="982"/>
      <c r="F82" s="982"/>
      <c r="G82" s="982"/>
      <c r="H82" s="982"/>
      <c r="I82" s="982"/>
      <c r="J82" s="995"/>
      <c r="K82" s="995"/>
      <c r="L82" s="1049"/>
      <c r="M82" s="985"/>
      <c r="N82" s="982"/>
      <c r="O82" s="982"/>
      <c r="P82" s="982"/>
      <c r="Q82" s="982"/>
      <c r="R82" s="982"/>
      <c r="S82" s="982"/>
      <c r="T82" s="982"/>
      <c r="U82" s="982"/>
      <c r="V82" s="982"/>
      <c r="W82" s="981"/>
      <c r="X82" s="981"/>
      <c r="Y82" s="981"/>
      <c r="Z82" s="981"/>
      <c r="AA82" s="981"/>
      <c r="AB82" s="981"/>
      <c r="AC82" s="981"/>
      <c r="AD82" s="981"/>
      <c r="AE82" s="981"/>
      <c r="AF82" s="981"/>
    </row>
    <row r="83" spans="1:32">
      <c r="A83" s="1002" t="s">
        <v>465</v>
      </c>
      <c r="B83" s="1004">
        <v>942693.02768564038</v>
      </c>
      <c r="C83" s="1004">
        <v>1542.08</v>
      </c>
      <c r="D83" s="1004">
        <v>5405</v>
      </c>
      <c r="E83" s="982"/>
      <c r="F83" s="982"/>
      <c r="G83" s="982"/>
      <c r="H83" s="982"/>
      <c r="I83" s="982"/>
      <c r="J83" s="995"/>
      <c r="K83" s="995"/>
      <c r="L83" s="1049"/>
      <c r="M83" s="985"/>
      <c r="N83" s="982"/>
      <c r="O83" s="982"/>
      <c r="P83" s="982"/>
      <c r="Q83" s="982"/>
      <c r="R83" s="982"/>
      <c r="S83" s="982"/>
      <c r="T83" s="982"/>
      <c r="U83" s="982"/>
      <c r="V83" s="982"/>
      <c r="W83" s="981"/>
      <c r="X83" s="981"/>
      <c r="Y83" s="981"/>
      <c r="Z83" s="981"/>
      <c r="AA83" s="981"/>
      <c r="AB83" s="981"/>
      <c r="AC83" s="981"/>
      <c r="AD83" s="981"/>
      <c r="AE83" s="981"/>
      <c r="AF83" s="981"/>
    </row>
    <row r="84" spans="1:32" ht="13.8" thickBot="1">
      <c r="A84" s="1068" t="s">
        <v>215</v>
      </c>
      <c r="B84" s="1071">
        <v>3877605.8655556631</v>
      </c>
      <c r="C84" s="1071">
        <v>7117.96</v>
      </c>
      <c r="D84" s="1071">
        <v>28426</v>
      </c>
      <c r="E84" s="982"/>
      <c r="F84" s="982"/>
      <c r="G84" s="1056"/>
      <c r="H84" s="982"/>
      <c r="I84" s="982"/>
      <c r="J84" s="995"/>
      <c r="K84" s="995"/>
      <c r="L84" s="1049"/>
      <c r="M84" s="985"/>
      <c r="N84" s="982"/>
      <c r="O84" s="982"/>
      <c r="P84" s="982"/>
      <c r="Q84" s="982"/>
      <c r="R84" s="982"/>
      <c r="S84" s="982"/>
      <c r="T84" s="982"/>
      <c r="U84" s="982"/>
      <c r="V84" s="982"/>
      <c r="W84" s="981"/>
      <c r="X84" s="981"/>
      <c r="Y84" s="981"/>
      <c r="Z84" s="981"/>
      <c r="AA84" s="981"/>
      <c r="AB84" s="981"/>
      <c r="AC84" s="981"/>
      <c r="AD84" s="981"/>
      <c r="AE84" s="981"/>
      <c r="AF84" s="981"/>
    </row>
    <row r="85" spans="1:32" ht="13.8" thickTop="1">
      <c r="A85" s="982"/>
      <c r="B85" s="1036"/>
      <c r="C85" s="982"/>
      <c r="D85" s="982"/>
      <c r="E85" s="982"/>
      <c r="F85" s="982"/>
      <c r="G85" s="982"/>
      <c r="H85" s="982"/>
      <c r="I85" s="982"/>
      <c r="J85" s="995"/>
      <c r="K85" s="995"/>
      <c r="L85" s="1049"/>
      <c r="M85" s="985"/>
      <c r="N85" s="982"/>
      <c r="O85" s="982"/>
      <c r="P85" s="982"/>
      <c r="Q85" s="982"/>
      <c r="R85" s="982"/>
      <c r="S85" s="982"/>
      <c r="T85" s="982"/>
      <c r="U85" s="982"/>
      <c r="V85" s="982"/>
      <c r="W85" s="981"/>
      <c r="X85" s="981"/>
      <c r="Y85" s="981"/>
      <c r="Z85" s="981"/>
      <c r="AA85" s="981"/>
      <c r="AB85" s="981"/>
      <c r="AC85" s="981"/>
      <c r="AD85" s="981"/>
      <c r="AE85" s="981"/>
      <c r="AF85" s="981"/>
    </row>
    <row r="86" spans="1:32">
      <c r="A86" s="1019" t="s">
        <v>389</v>
      </c>
      <c r="B86" s="983"/>
      <c r="C86" s="982"/>
      <c r="D86" s="982"/>
      <c r="E86" s="982"/>
      <c r="F86" s="982"/>
      <c r="G86" s="982"/>
      <c r="H86" s="982"/>
      <c r="I86" s="982"/>
      <c r="J86" s="995"/>
      <c r="K86" s="995"/>
      <c r="L86" s="1049"/>
      <c r="M86" s="985"/>
      <c r="N86" s="982"/>
      <c r="O86" s="982"/>
      <c r="P86" s="982"/>
      <c r="Q86" s="982"/>
      <c r="R86" s="982"/>
      <c r="S86" s="982"/>
      <c r="T86" s="982"/>
      <c r="U86" s="982"/>
      <c r="V86" s="982"/>
      <c r="W86" s="981"/>
      <c r="X86" s="981"/>
      <c r="Y86" s="981"/>
      <c r="Z86" s="981"/>
      <c r="AA86" s="981"/>
      <c r="AB86" s="981"/>
      <c r="AC86" s="981"/>
      <c r="AD86" s="981"/>
      <c r="AE86" s="981"/>
      <c r="AF86" s="981"/>
    </row>
    <row r="87" spans="1:32">
      <c r="A87" s="1019" t="s">
        <v>477</v>
      </c>
      <c r="B87" s="983"/>
      <c r="C87" s="982"/>
      <c r="D87" s="982"/>
      <c r="E87" s="982"/>
      <c r="F87" s="982"/>
      <c r="G87" s="982"/>
      <c r="H87" s="982"/>
      <c r="I87" s="982"/>
      <c r="J87" s="995"/>
      <c r="K87" s="995"/>
      <c r="L87" s="1049"/>
      <c r="M87" s="985"/>
      <c r="N87" s="982"/>
      <c r="O87" s="982"/>
      <c r="P87" s="982"/>
      <c r="Q87" s="982"/>
      <c r="R87" s="982"/>
      <c r="S87" s="982"/>
      <c r="T87" s="982"/>
      <c r="U87" s="982"/>
      <c r="V87" s="982"/>
      <c r="W87" s="981"/>
      <c r="X87" s="981"/>
      <c r="Y87" s="981"/>
      <c r="Z87" s="981"/>
      <c r="AA87" s="981"/>
      <c r="AB87" s="981"/>
      <c r="AC87" s="981"/>
      <c r="AD87" s="981"/>
      <c r="AE87" s="981"/>
      <c r="AF87" s="981"/>
    </row>
    <row r="88" spans="1:32">
      <c r="A88" s="1048" t="s">
        <v>478</v>
      </c>
      <c r="B88" s="1003"/>
      <c r="C88" s="1003"/>
      <c r="D88" s="1003"/>
      <c r="E88" s="982"/>
      <c r="F88" s="982"/>
      <c r="G88" s="982"/>
      <c r="H88" s="982"/>
      <c r="I88" s="982"/>
      <c r="J88" s="995"/>
      <c r="K88" s="995"/>
      <c r="L88" s="1049"/>
      <c r="M88" s="985"/>
      <c r="N88" s="982"/>
      <c r="O88" s="982"/>
      <c r="P88" s="982"/>
      <c r="Q88" s="982"/>
      <c r="R88" s="982"/>
      <c r="S88" s="982"/>
      <c r="T88" s="982"/>
      <c r="U88" s="982"/>
      <c r="V88" s="982"/>
      <c r="W88" s="981"/>
      <c r="X88" s="981"/>
      <c r="Y88" s="981"/>
      <c r="Z88" s="981"/>
      <c r="AA88" s="981"/>
      <c r="AB88" s="981"/>
      <c r="AC88" s="981"/>
      <c r="AD88" s="981"/>
      <c r="AE88" s="981"/>
      <c r="AF88" s="981"/>
    </row>
    <row r="89" spans="1:32">
      <c r="A89" s="985"/>
      <c r="B89" s="983"/>
      <c r="C89" s="982"/>
      <c r="D89" s="982"/>
      <c r="E89" s="982"/>
      <c r="F89" s="982"/>
      <c r="G89" s="982"/>
      <c r="H89" s="982"/>
      <c r="I89" s="982"/>
      <c r="J89" s="995"/>
      <c r="K89" s="995"/>
      <c r="L89" s="1049"/>
      <c r="M89" s="985"/>
      <c r="N89" s="982"/>
      <c r="O89" s="999"/>
      <c r="P89" s="982"/>
      <c r="Q89" s="982"/>
      <c r="R89" s="982"/>
      <c r="S89" s="982"/>
      <c r="T89" s="982"/>
      <c r="U89" s="982"/>
      <c r="V89" s="982"/>
      <c r="W89" s="981"/>
      <c r="X89" s="981"/>
      <c r="Y89" s="981"/>
      <c r="Z89" s="981"/>
      <c r="AA89" s="981"/>
      <c r="AB89" s="981"/>
      <c r="AC89" s="981"/>
      <c r="AD89" s="981"/>
      <c r="AE89" s="981"/>
      <c r="AF89" s="981"/>
    </row>
    <row r="90" spans="1:32" s="4" customFormat="1" ht="13.5" customHeight="1">
      <c r="A90" s="985"/>
      <c r="B90" s="983"/>
      <c r="C90" s="982"/>
      <c r="D90" s="982"/>
      <c r="E90" s="982"/>
      <c r="F90" s="982"/>
      <c r="G90" s="982"/>
      <c r="H90" s="982"/>
      <c r="I90" s="982"/>
      <c r="J90" s="995"/>
      <c r="K90" s="995"/>
      <c r="L90" s="1049"/>
      <c r="M90" s="985"/>
      <c r="N90" s="982"/>
      <c r="O90" s="999"/>
      <c r="P90" s="982"/>
      <c r="Q90" s="982"/>
      <c r="R90" s="982"/>
      <c r="S90" s="982"/>
      <c r="T90" s="982"/>
      <c r="U90" s="982"/>
      <c r="V90" s="982"/>
      <c r="W90" s="980"/>
      <c r="X90" s="980"/>
      <c r="Y90" s="980"/>
      <c r="Z90" s="980"/>
      <c r="AA90" s="980"/>
      <c r="AB90" s="980"/>
      <c r="AC90" s="980"/>
      <c r="AD90" s="980"/>
      <c r="AE90" s="980"/>
      <c r="AF90" s="980"/>
    </row>
    <row r="91" spans="1:32" s="4" customFormat="1" ht="13.5" customHeight="1">
      <c r="A91" s="1158" t="s">
        <v>482</v>
      </c>
      <c r="B91" s="1158"/>
      <c r="C91" s="1158"/>
      <c r="D91" s="1158"/>
      <c r="E91" s="982"/>
      <c r="F91" s="982"/>
      <c r="G91" s="982"/>
      <c r="H91" s="982"/>
      <c r="I91" s="982"/>
      <c r="J91" s="995"/>
      <c r="K91" s="995"/>
      <c r="L91" s="1049"/>
      <c r="M91" s="985"/>
      <c r="N91" s="982"/>
      <c r="O91" s="999"/>
      <c r="P91" s="982"/>
      <c r="Q91" s="982"/>
      <c r="R91" s="982"/>
      <c r="S91" s="982"/>
      <c r="T91" s="982"/>
      <c r="U91" s="982"/>
      <c r="V91" s="982"/>
      <c r="W91" s="980"/>
      <c r="X91" s="980"/>
      <c r="Y91" s="980"/>
      <c r="Z91" s="980"/>
      <c r="AA91" s="980"/>
      <c r="AB91" s="980"/>
      <c r="AC91" s="980"/>
      <c r="AD91" s="980"/>
      <c r="AE91" s="980"/>
      <c r="AF91" s="980"/>
    </row>
    <row r="92" spans="1:32" s="7" customFormat="1" ht="27" thickBot="1">
      <c r="A92" s="1010" t="s">
        <v>278</v>
      </c>
      <c r="B92" s="1096" t="s">
        <v>480</v>
      </c>
      <c r="C92" s="1096" t="s">
        <v>472</v>
      </c>
      <c r="D92" s="1096" t="s">
        <v>473</v>
      </c>
      <c r="E92" s="982"/>
      <c r="F92" s="982"/>
      <c r="G92" s="982"/>
      <c r="H92" s="982"/>
      <c r="I92" s="982"/>
      <c r="J92" s="995"/>
      <c r="K92" s="995"/>
      <c r="L92" s="1049"/>
      <c r="M92" s="985"/>
      <c r="N92" s="982"/>
      <c r="O92" s="999"/>
      <c r="P92" s="982"/>
      <c r="Q92" s="982"/>
      <c r="R92" s="982"/>
      <c r="S92" s="982"/>
      <c r="T92" s="982"/>
      <c r="U92" s="982"/>
      <c r="V92" s="1015"/>
    </row>
    <row r="93" spans="1:32" ht="13.5" customHeight="1">
      <c r="A93" s="1001" t="s">
        <v>464</v>
      </c>
      <c r="B93" s="1004">
        <v>2915992.0902361688</v>
      </c>
      <c r="C93" s="1004">
        <v>19515.580000000002</v>
      </c>
      <c r="D93" s="1004">
        <v>80573</v>
      </c>
      <c r="E93" s="1056"/>
      <c r="F93" s="1056"/>
      <c r="G93" s="982"/>
      <c r="H93" s="982"/>
      <c r="I93" s="982"/>
      <c r="J93" s="995"/>
      <c r="K93" s="995"/>
      <c r="L93" s="1049"/>
      <c r="M93" s="985"/>
      <c r="N93" s="982"/>
      <c r="O93" s="999"/>
      <c r="P93" s="982"/>
      <c r="Q93" s="982"/>
      <c r="R93" s="982"/>
      <c r="S93" s="982"/>
      <c r="T93" s="982"/>
      <c r="U93" s="982"/>
      <c r="V93" s="982"/>
      <c r="W93" s="981"/>
      <c r="X93" s="981"/>
      <c r="Y93" s="981"/>
      <c r="Z93" s="981"/>
      <c r="AA93" s="981"/>
      <c r="AB93" s="981"/>
      <c r="AC93" s="981"/>
      <c r="AD93" s="981"/>
      <c r="AE93" s="981"/>
      <c r="AF93" s="981"/>
    </row>
    <row r="94" spans="1:32">
      <c r="A94" s="1001" t="s">
        <v>465</v>
      </c>
      <c r="B94" s="1004">
        <v>755945.8404504729</v>
      </c>
      <c r="C94" s="1004">
        <v>5397.2800000000007</v>
      </c>
      <c r="D94" s="1004">
        <v>18916</v>
      </c>
      <c r="E94" s="1056"/>
      <c r="F94" s="1056"/>
      <c r="G94" s="982"/>
      <c r="H94" s="982"/>
      <c r="I94" s="982"/>
      <c r="J94" s="995"/>
      <c r="K94" s="995"/>
      <c r="L94" s="1049"/>
      <c r="M94" s="985"/>
      <c r="N94" s="982"/>
      <c r="O94" s="999"/>
      <c r="P94" s="982"/>
      <c r="Q94" s="982"/>
      <c r="R94" s="982"/>
      <c r="S94" s="982"/>
      <c r="T94" s="982"/>
      <c r="U94" s="982"/>
      <c r="V94" s="982"/>
      <c r="W94" s="981"/>
      <c r="X94" s="981"/>
      <c r="Y94" s="981"/>
      <c r="Z94" s="981"/>
      <c r="AA94" s="981"/>
      <c r="AB94" s="981"/>
      <c r="AC94" s="981"/>
      <c r="AD94" s="981"/>
      <c r="AE94" s="981"/>
      <c r="AF94" s="981"/>
    </row>
    <row r="95" spans="1:32" ht="13.8" thickBot="1">
      <c r="A95" s="1068" t="s">
        <v>215</v>
      </c>
      <c r="B95" s="1071">
        <v>3671937.9306866415</v>
      </c>
      <c r="C95" s="1071">
        <v>24912.86</v>
      </c>
      <c r="D95" s="1071">
        <v>99489</v>
      </c>
      <c r="E95" s="982"/>
      <c r="F95" s="982"/>
      <c r="G95" s="982"/>
      <c r="H95" s="982"/>
      <c r="I95" s="982"/>
      <c r="J95" s="995"/>
      <c r="K95" s="995"/>
      <c r="L95" s="1049"/>
      <c r="M95" s="985"/>
      <c r="N95" s="982"/>
      <c r="O95" s="999"/>
      <c r="P95" s="982"/>
      <c r="Q95" s="982"/>
      <c r="R95" s="982"/>
      <c r="S95" s="982"/>
      <c r="T95" s="982"/>
      <c r="U95" s="982"/>
      <c r="V95" s="982"/>
      <c r="W95" s="981"/>
      <c r="X95" s="981"/>
      <c r="Y95" s="981"/>
      <c r="Z95" s="981"/>
      <c r="AA95" s="981"/>
      <c r="AB95" s="981"/>
      <c r="AC95" s="981"/>
      <c r="AD95" s="981"/>
      <c r="AE95" s="981"/>
      <c r="AF95" s="981"/>
    </row>
    <row r="96" spans="1:32" ht="13.8" thickTop="1">
      <c r="A96" s="982"/>
      <c r="B96" s="1036"/>
      <c r="C96" s="982"/>
      <c r="D96" s="1056"/>
      <c r="E96" s="982"/>
      <c r="F96" s="982"/>
      <c r="G96" s="982"/>
      <c r="H96" s="982"/>
      <c r="I96" s="982"/>
      <c r="J96" s="995"/>
      <c r="K96" s="995"/>
      <c r="L96" s="1049"/>
      <c r="M96" s="985"/>
      <c r="N96" s="982"/>
      <c r="O96" s="999"/>
      <c r="P96" s="982"/>
      <c r="Q96" s="982"/>
      <c r="R96" s="982"/>
      <c r="S96" s="982"/>
      <c r="T96" s="982"/>
      <c r="U96" s="982"/>
      <c r="V96" s="982"/>
      <c r="W96" s="981"/>
      <c r="X96" s="981"/>
      <c r="Y96" s="981"/>
      <c r="Z96" s="981"/>
      <c r="AA96" s="981"/>
      <c r="AB96" s="981"/>
      <c r="AC96" s="981"/>
      <c r="AD96" s="981"/>
      <c r="AE96" s="981"/>
      <c r="AF96" s="981"/>
    </row>
    <row r="97" spans="1:32">
      <c r="A97" s="1019" t="s">
        <v>389</v>
      </c>
      <c r="B97" s="983"/>
      <c r="C97" s="982"/>
      <c r="D97" s="982"/>
      <c r="E97" s="982"/>
      <c r="F97" s="982"/>
      <c r="G97" s="982"/>
      <c r="H97" s="982"/>
      <c r="I97" s="982"/>
      <c r="J97" s="995"/>
      <c r="K97" s="995"/>
      <c r="L97" s="1049"/>
      <c r="M97" s="985"/>
      <c r="N97" s="982"/>
      <c r="O97" s="999"/>
      <c r="P97" s="982"/>
      <c r="Q97" s="982"/>
      <c r="R97" s="982"/>
      <c r="S97" s="982"/>
      <c r="T97" s="982"/>
      <c r="U97" s="982"/>
      <c r="V97" s="982"/>
      <c r="W97" s="981"/>
      <c r="X97" s="981"/>
      <c r="Y97" s="981"/>
      <c r="Z97" s="981"/>
      <c r="AA97" s="981"/>
      <c r="AB97" s="981"/>
      <c r="AC97" s="981"/>
      <c r="AD97" s="981"/>
      <c r="AE97" s="981"/>
      <c r="AF97" s="981"/>
    </row>
    <row r="98" spans="1:32">
      <c r="A98" s="1019" t="s">
        <v>481</v>
      </c>
      <c r="B98" s="983"/>
      <c r="C98" s="982"/>
      <c r="D98" s="982"/>
      <c r="E98" s="982"/>
      <c r="F98" s="982"/>
      <c r="G98" s="982"/>
      <c r="H98" s="982"/>
      <c r="I98" s="982"/>
      <c r="J98" s="995"/>
      <c r="K98" s="995"/>
      <c r="L98" s="1049"/>
      <c r="M98" s="985"/>
      <c r="N98" s="982"/>
      <c r="O98" s="999"/>
      <c r="P98" s="982"/>
      <c r="Q98" s="982"/>
      <c r="R98" s="982"/>
      <c r="S98" s="982"/>
      <c r="T98" s="982"/>
      <c r="U98" s="982"/>
      <c r="V98" s="982"/>
      <c r="W98" s="981"/>
      <c r="X98" s="981"/>
      <c r="Y98" s="981"/>
      <c r="Z98" s="981"/>
      <c r="AA98" s="981"/>
      <c r="AB98" s="981"/>
      <c r="AC98" s="981"/>
      <c r="AD98" s="981"/>
      <c r="AE98" s="981"/>
      <c r="AF98" s="981"/>
    </row>
    <row r="99" spans="1:32">
      <c r="A99" s="1048" t="s">
        <v>478</v>
      </c>
      <c r="B99" s="1003"/>
      <c r="C99" s="1003"/>
      <c r="D99" s="1003"/>
      <c r="E99" s="982"/>
      <c r="F99" s="982"/>
      <c r="G99" s="982"/>
      <c r="H99" s="982"/>
      <c r="I99" s="982"/>
      <c r="J99" s="995"/>
      <c r="K99" s="995"/>
      <c r="L99" s="1049"/>
      <c r="M99" s="985"/>
      <c r="N99" s="982"/>
      <c r="O99" s="999"/>
      <c r="P99" s="982"/>
      <c r="Q99" s="982"/>
      <c r="R99" s="982"/>
      <c r="S99" s="982"/>
      <c r="T99" s="982"/>
      <c r="U99" s="982"/>
      <c r="V99" s="982"/>
      <c r="W99" s="981"/>
      <c r="X99" s="981"/>
      <c r="Y99" s="981"/>
      <c r="Z99" s="981"/>
      <c r="AA99" s="981"/>
      <c r="AB99" s="981"/>
      <c r="AC99" s="981"/>
      <c r="AD99" s="981"/>
      <c r="AE99" s="981"/>
      <c r="AF99" s="981"/>
    </row>
    <row r="100" spans="1:32">
      <c r="A100" s="1048"/>
      <c r="B100" s="1003"/>
      <c r="C100" s="1003"/>
      <c r="D100" s="1003"/>
      <c r="E100" s="982"/>
      <c r="F100" s="982"/>
      <c r="G100" s="982"/>
      <c r="H100" s="982"/>
      <c r="I100" s="982"/>
      <c r="J100" s="995"/>
      <c r="K100" s="995"/>
      <c r="L100" s="1049"/>
      <c r="M100" s="985"/>
      <c r="N100" s="982"/>
      <c r="O100" s="999"/>
      <c r="P100" s="982"/>
      <c r="Q100" s="982"/>
      <c r="R100" s="982"/>
      <c r="S100" s="982"/>
      <c r="T100" s="982"/>
      <c r="U100" s="982"/>
      <c r="V100" s="982"/>
      <c r="W100" s="981"/>
      <c r="X100" s="981"/>
      <c r="Y100" s="981"/>
      <c r="Z100" s="981"/>
      <c r="AA100" s="981"/>
      <c r="AB100" s="981"/>
      <c r="AC100" s="981"/>
      <c r="AD100" s="981"/>
      <c r="AE100" s="981"/>
      <c r="AF100" s="981"/>
    </row>
    <row r="101" spans="1:32" ht="13.5" customHeight="1">
      <c r="A101" s="1000"/>
      <c r="B101" s="983"/>
      <c r="C101" s="982"/>
      <c r="D101" s="982"/>
      <c r="E101" s="982"/>
      <c r="F101" s="982"/>
      <c r="G101" s="982"/>
      <c r="H101" s="982"/>
      <c r="I101" s="982"/>
      <c r="J101" s="999"/>
      <c r="K101" s="999"/>
      <c r="L101" s="1049"/>
      <c r="M101" s="985"/>
      <c r="N101" s="982"/>
      <c r="O101" s="999"/>
      <c r="P101" s="982"/>
      <c r="Q101" s="982"/>
      <c r="R101" s="982"/>
      <c r="S101" s="982"/>
      <c r="T101" s="982"/>
      <c r="U101" s="982"/>
      <c r="V101" s="982"/>
      <c r="W101" s="981"/>
      <c r="X101" s="981"/>
      <c r="Y101" s="981"/>
      <c r="Z101" s="981"/>
      <c r="AA101" s="981"/>
      <c r="AB101" s="981"/>
      <c r="AC101" s="981"/>
      <c r="AD101" s="981"/>
      <c r="AE101" s="981"/>
      <c r="AF101" s="981"/>
    </row>
    <row r="102" spans="1:32" ht="13.5" customHeight="1">
      <c r="A102" s="1158" t="s">
        <v>483</v>
      </c>
      <c r="B102" s="1158"/>
      <c r="C102" s="1158"/>
      <c r="D102" s="1158"/>
      <c r="E102" s="982"/>
      <c r="F102" s="982"/>
      <c r="G102" s="982"/>
      <c r="H102" s="982"/>
      <c r="I102" s="982"/>
      <c r="J102" s="995"/>
      <c r="K102" s="995"/>
      <c r="L102" s="1049"/>
      <c r="M102" s="985"/>
      <c r="N102" s="982"/>
      <c r="O102" s="999"/>
      <c r="P102" s="982"/>
      <c r="Q102" s="982"/>
      <c r="R102" s="982"/>
      <c r="S102" s="982"/>
      <c r="T102" s="982"/>
      <c r="U102" s="982"/>
      <c r="V102" s="982"/>
      <c r="W102" s="981"/>
      <c r="X102" s="981"/>
      <c r="Y102" s="981"/>
      <c r="Z102" s="981"/>
      <c r="AA102" s="981"/>
      <c r="AB102" s="981"/>
      <c r="AC102" s="981"/>
      <c r="AD102" s="981"/>
      <c r="AE102" s="981"/>
      <c r="AF102" s="981"/>
    </row>
    <row r="103" spans="1:32" ht="27" thickBot="1">
      <c r="A103" s="1010" t="s">
        <v>278</v>
      </c>
      <c r="B103" s="1096" t="s">
        <v>484</v>
      </c>
      <c r="C103" s="1096" t="s">
        <v>485</v>
      </c>
      <c r="D103" s="1096" t="s">
        <v>486</v>
      </c>
      <c r="E103" s="982"/>
      <c r="F103" s="982"/>
      <c r="G103" s="982"/>
      <c r="H103" s="982"/>
      <c r="I103" s="982"/>
      <c r="J103" s="995"/>
      <c r="K103" s="995"/>
      <c r="L103" s="1049"/>
      <c r="M103" s="985"/>
      <c r="N103" s="982"/>
      <c r="O103" s="999"/>
      <c r="P103" s="982"/>
      <c r="Q103" s="982"/>
      <c r="R103" s="982"/>
      <c r="S103" s="982"/>
      <c r="T103" s="982"/>
      <c r="U103" s="982"/>
      <c r="V103" s="1015"/>
      <c r="W103" s="981"/>
      <c r="X103" s="981"/>
      <c r="Y103" s="981"/>
      <c r="Z103" s="981"/>
      <c r="AA103" s="981"/>
      <c r="AB103" s="981"/>
      <c r="AC103" s="981"/>
      <c r="AD103" s="981"/>
      <c r="AE103" s="981"/>
      <c r="AF103" s="981"/>
    </row>
    <row r="104" spans="1:32" ht="27" customHeight="1">
      <c r="A104" s="1267" t="s">
        <v>464</v>
      </c>
      <c r="B104" s="1267"/>
      <c r="C104" s="1267"/>
      <c r="D104" s="1267"/>
      <c r="E104" s="1056"/>
      <c r="F104" s="1056"/>
      <c r="G104" s="982"/>
      <c r="H104" s="982"/>
      <c r="I104" s="982"/>
      <c r="J104" s="995"/>
      <c r="K104" s="995"/>
      <c r="L104" s="1049"/>
      <c r="M104" s="985"/>
      <c r="N104" s="982"/>
      <c r="O104" s="999"/>
      <c r="P104" s="982"/>
      <c r="Q104" s="982"/>
      <c r="R104" s="982"/>
      <c r="S104" s="982"/>
      <c r="T104" s="982"/>
      <c r="U104" s="982"/>
      <c r="V104" s="982"/>
      <c r="W104" s="981"/>
      <c r="X104" s="981"/>
      <c r="Y104" s="981"/>
      <c r="Z104" s="981"/>
      <c r="AA104" s="981"/>
      <c r="AB104" s="981"/>
      <c r="AC104" s="981"/>
      <c r="AD104" s="981"/>
      <c r="AE104" s="981"/>
      <c r="AF104" s="981"/>
    </row>
    <row r="105" spans="1:32">
      <c r="A105" s="1001" t="s">
        <v>487</v>
      </c>
      <c r="B105" s="1004">
        <v>76301.78</v>
      </c>
      <c r="C105" s="1004">
        <v>3085422.7080379999</v>
      </c>
      <c r="D105" s="1004">
        <v>411.49549954000003</v>
      </c>
      <c r="E105" s="1056"/>
      <c r="F105" s="1056"/>
      <c r="G105" s="982"/>
      <c r="H105" s="982"/>
      <c r="I105" s="982"/>
      <c r="J105" s="995"/>
      <c r="K105" s="995"/>
      <c r="L105" s="1049"/>
      <c r="M105" s="985"/>
      <c r="N105" s="982"/>
      <c r="O105" s="999"/>
      <c r="P105" s="982"/>
      <c r="Q105" s="982"/>
      <c r="R105" s="982"/>
      <c r="S105" s="982"/>
      <c r="T105" s="982"/>
      <c r="U105" s="982"/>
      <c r="V105" s="982"/>
      <c r="W105" s="981"/>
      <c r="X105" s="981"/>
      <c r="Y105" s="981"/>
      <c r="Z105" s="981"/>
      <c r="AA105" s="981"/>
      <c r="AB105" s="981"/>
      <c r="AC105" s="981"/>
      <c r="AD105" s="981"/>
      <c r="AE105" s="981"/>
      <c r="AF105" s="981"/>
    </row>
    <row r="106" spans="1:32">
      <c r="A106" s="1001" t="s">
        <v>488</v>
      </c>
      <c r="B106" s="1004">
        <v>111174.78</v>
      </c>
      <c r="C106" s="1004">
        <v>4495585.6963379998</v>
      </c>
      <c r="D106" s="1004">
        <v>599.56558854000002</v>
      </c>
      <c r="E106" s="1056"/>
      <c r="F106" s="1056"/>
      <c r="G106" s="982"/>
      <c r="H106" s="982"/>
      <c r="I106" s="982"/>
      <c r="J106" s="995"/>
      <c r="K106" s="995"/>
      <c r="L106" s="1049"/>
      <c r="M106" s="985"/>
      <c r="N106" s="982"/>
      <c r="O106" s="999"/>
      <c r="P106" s="982"/>
      <c r="Q106" s="982"/>
      <c r="R106" s="982"/>
      <c r="S106" s="982"/>
      <c r="T106" s="982"/>
      <c r="U106" s="982"/>
      <c r="V106" s="982"/>
      <c r="W106" s="981"/>
      <c r="X106" s="981"/>
      <c r="Y106" s="981"/>
      <c r="Z106" s="981"/>
      <c r="AA106" s="981"/>
      <c r="AB106" s="981"/>
      <c r="AC106" s="981"/>
      <c r="AD106" s="981"/>
      <c r="AE106" s="981"/>
      <c r="AF106" s="981"/>
    </row>
    <row r="107" spans="1:32">
      <c r="A107" s="1087" t="s">
        <v>489</v>
      </c>
      <c r="B107" s="1088">
        <v>307472.36</v>
      </c>
      <c r="C107" s="1004">
        <v>12433290.568556</v>
      </c>
      <c r="D107" s="1004">
        <v>1658.1984374799999</v>
      </c>
      <c r="E107" s="1056"/>
      <c r="F107" s="1056"/>
      <c r="G107" s="982"/>
      <c r="H107" s="982"/>
      <c r="I107" s="982"/>
      <c r="J107" s="995"/>
      <c r="K107" s="995"/>
      <c r="L107" s="1049"/>
      <c r="M107" s="985"/>
      <c r="N107" s="982"/>
      <c r="O107" s="999"/>
      <c r="P107" s="982"/>
      <c r="Q107" s="982"/>
      <c r="R107" s="982"/>
      <c r="S107" s="982"/>
      <c r="T107" s="982"/>
      <c r="U107" s="982"/>
      <c r="V107" s="982"/>
      <c r="W107" s="981"/>
      <c r="X107" s="981"/>
      <c r="Y107" s="981"/>
      <c r="Z107" s="981"/>
      <c r="AA107" s="981"/>
      <c r="AB107" s="981"/>
      <c r="AC107" s="981"/>
      <c r="AD107" s="981"/>
      <c r="AE107" s="981"/>
      <c r="AF107" s="981"/>
    </row>
    <row r="108" spans="1:32">
      <c r="A108" s="1089" t="s">
        <v>490</v>
      </c>
      <c r="B108" s="1090">
        <v>494948.92</v>
      </c>
      <c r="C108" s="1090">
        <v>20014298.972932</v>
      </c>
      <c r="D108" s="1090">
        <v>2669.2595255599999</v>
      </c>
      <c r="E108" s="1056"/>
      <c r="F108" s="1056"/>
      <c r="G108" s="982"/>
      <c r="H108" s="982"/>
      <c r="I108" s="982"/>
      <c r="J108" s="995"/>
      <c r="K108" s="995"/>
      <c r="L108" s="1049"/>
      <c r="M108" s="985"/>
      <c r="N108" s="982"/>
      <c r="O108" s="999"/>
      <c r="P108" s="982"/>
      <c r="Q108" s="982"/>
      <c r="R108" s="982"/>
      <c r="S108" s="982"/>
      <c r="T108" s="982"/>
      <c r="U108" s="982"/>
      <c r="V108" s="982"/>
      <c r="W108" s="981"/>
      <c r="X108" s="981"/>
      <c r="Y108" s="981"/>
      <c r="Z108" s="981"/>
      <c r="AA108" s="981"/>
      <c r="AB108" s="981"/>
      <c r="AC108" s="981"/>
      <c r="AD108" s="981"/>
      <c r="AE108" s="981"/>
      <c r="AF108" s="981"/>
    </row>
    <row r="109" spans="1:32">
      <c r="A109" s="1266" t="s">
        <v>465</v>
      </c>
      <c r="B109" s="1266"/>
      <c r="C109" s="1266"/>
      <c r="D109" s="1266"/>
      <c r="E109" s="1056"/>
      <c r="F109" s="1056"/>
      <c r="G109" s="982"/>
      <c r="H109" s="982"/>
      <c r="I109" s="982"/>
      <c r="J109" s="995"/>
      <c r="K109" s="995"/>
      <c r="L109" s="1049"/>
      <c r="M109" s="985"/>
      <c r="N109" s="982"/>
      <c r="O109" s="999"/>
      <c r="P109" s="982"/>
      <c r="Q109" s="982"/>
      <c r="R109" s="982"/>
      <c r="S109" s="982"/>
      <c r="T109" s="982"/>
      <c r="U109" s="982"/>
      <c r="V109" s="982"/>
      <c r="W109" s="981"/>
      <c r="X109" s="981"/>
      <c r="Y109" s="981"/>
      <c r="Z109" s="981"/>
      <c r="AA109" s="981"/>
      <c r="AB109" s="981"/>
      <c r="AC109" s="981"/>
      <c r="AD109" s="981"/>
      <c r="AE109" s="981"/>
      <c r="AF109" s="981"/>
    </row>
    <row r="110" spans="1:32">
      <c r="A110" s="1001" t="s">
        <v>487</v>
      </c>
      <c r="B110" s="1004">
        <v>23055.739999999998</v>
      </c>
      <c r="C110" s="1004">
        <v>1065571.7467279998</v>
      </c>
      <c r="D110" s="1004">
        <v>160.60628483999997</v>
      </c>
      <c r="E110" s="1056"/>
      <c r="F110" s="1056"/>
      <c r="G110" s="982"/>
      <c r="H110" s="982"/>
      <c r="I110" s="982"/>
      <c r="J110" s="995"/>
      <c r="K110" s="995"/>
      <c r="L110" s="1049"/>
      <c r="M110" s="985"/>
      <c r="N110" s="982"/>
      <c r="O110" s="999"/>
      <c r="P110" s="982"/>
      <c r="Q110" s="982"/>
      <c r="R110" s="982"/>
      <c r="S110" s="982"/>
      <c r="T110" s="982"/>
      <c r="U110" s="982"/>
      <c r="V110" s="982"/>
      <c r="W110" s="981"/>
      <c r="X110" s="981"/>
      <c r="Y110" s="981"/>
      <c r="Z110" s="981"/>
      <c r="AA110" s="981"/>
      <c r="AB110" s="981"/>
      <c r="AC110" s="981"/>
      <c r="AD110" s="981"/>
      <c r="AE110" s="981"/>
      <c r="AF110" s="981"/>
    </row>
    <row r="111" spans="1:32">
      <c r="A111" s="1001" t="s">
        <v>488</v>
      </c>
      <c r="B111" s="1004">
        <v>21448.400000000001</v>
      </c>
      <c r="C111" s="1004">
        <v>991284.99248000002</v>
      </c>
      <c r="D111" s="1004">
        <v>149.40955440000002</v>
      </c>
      <c r="E111" s="1056"/>
      <c r="F111" s="1056"/>
      <c r="G111" s="982"/>
      <c r="H111" s="982"/>
      <c r="I111" s="982"/>
      <c r="J111" s="995"/>
      <c r="K111" s="995"/>
      <c r="L111" s="1049"/>
      <c r="M111" s="985"/>
      <c r="N111" s="982"/>
      <c r="O111" s="999"/>
      <c r="P111" s="982"/>
      <c r="Q111" s="982"/>
      <c r="R111" s="982"/>
      <c r="S111" s="982"/>
      <c r="T111" s="982"/>
      <c r="U111" s="982"/>
      <c r="V111" s="982"/>
      <c r="W111" s="981"/>
      <c r="X111" s="981"/>
      <c r="Y111" s="981"/>
      <c r="Z111" s="981"/>
      <c r="AA111" s="981"/>
      <c r="AB111" s="981"/>
      <c r="AC111" s="981"/>
      <c r="AD111" s="981"/>
      <c r="AE111" s="981"/>
      <c r="AF111" s="981"/>
    </row>
    <row r="112" spans="1:32">
      <c r="A112" s="1087" t="s">
        <v>489</v>
      </c>
      <c r="B112" s="1088">
        <v>71694.759999999995</v>
      </c>
      <c r="C112" s="1004">
        <v>3313531.0618719994</v>
      </c>
      <c r="D112" s="1004">
        <v>499.42569815999997</v>
      </c>
      <c r="E112" s="1056"/>
      <c r="F112" s="1056"/>
      <c r="G112" s="982"/>
      <c r="H112" s="982"/>
      <c r="I112" s="982"/>
      <c r="J112" s="995"/>
      <c r="K112" s="995"/>
      <c r="L112" s="1049"/>
      <c r="M112" s="985"/>
      <c r="N112" s="982"/>
      <c r="O112" s="999"/>
      <c r="P112" s="982"/>
      <c r="Q112" s="982"/>
      <c r="R112" s="982"/>
      <c r="S112" s="982"/>
      <c r="T112" s="982"/>
      <c r="U112" s="982"/>
      <c r="V112" s="982"/>
      <c r="W112" s="981"/>
      <c r="X112" s="981"/>
      <c r="Y112" s="981"/>
      <c r="Z112" s="981"/>
      <c r="AA112" s="981"/>
      <c r="AB112" s="981"/>
      <c r="AC112" s="981"/>
      <c r="AD112" s="981"/>
      <c r="AE112" s="981"/>
      <c r="AF112" s="981"/>
    </row>
    <row r="113" spans="1:32">
      <c r="A113" s="1061" t="s">
        <v>491</v>
      </c>
      <c r="B113" s="1091">
        <v>116198.9</v>
      </c>
      <c r="C113" s="1091">
        <v>5370387.8010799997</v>
      </c>
      <c r="D113" s="1091">
        <v>809.44153740000002</v>
      </c>
      <c r="E113" s="1056"/>
      <c r="F113" s="1056"/>
      <c r="G113" s="982"/>
      <c r="H113" s="982"/>
      <c r="I113" s="982"/>
      <c r="J113" s="995"/>
      <c r="K113" s="995"/>
      <c r="L113" s="1049"/>
      <c r="M113" s="985"/>
      <c r="N113" s="982"/>
      <c r="O113" s="999"/>
      <c r="P113" s="981"/>
      <c r="Q113" s="981"/>
      <c r="R113" s="981"/>
      <c r="S113" s="981"/>
      <c r="T113" s="981"/>
      <c r="U113" s="981"/>
      <c r="V113" s="981"/>
      <c r="W113" s="981"/>
      <c r="X113" s="981"/>
      <c r="Y113" s="981"/>
      <c r="Z113" s="981"/>
      <c r="AA113" s="981"/>
      <c r="AB113" s="981"/>
      <c r="AC113" s="981"/>
      <c r="AD113" s="981"/>
      <c r="AE113" s="981"/>
      <c r="AF113" s="981"/>
    </row>
    <row r="114" spans="1:32" ht="13.8" thickBot="1">
      <c r="A114" s="1068" t="s">
        <v>215</v>
      </c>
      <c r="B114" s="1071">
        <v>611147.81999999995</v>
      </c>
      <c r="C114" s="1071">
        <v>25384686.774011999</v>
      </c>
      <c r="D114" s="1071">
        <v>3478.7010629599999</v>
      </c>
      <c r="E114" s="982"/>
      <c r="F114" s="1056"/>
      <c r="G114" s="982"/>
      <c r="H114" s="982"/>
      <c r="I114" s="982"/>
      <c r="J114" s="995"/>
      <c r="K114" s="995"/>
      <c r="L114" s="1049"/>
      <c r="M114" s="985"/>
      <c r="N114" s="982"/>
      <c r="O114" s="999"/>
      <c r="P114" s="981"/>
      <c r="Q114" s="981"/>
      <c r="R114" s="981"/>
      <c r="S114" s="981"/>
      <c r="T114" s="981"/>
      <c r="U114" s="981"/>
      <c r="V114" s="981"/>
      <c r="W114" s="981"/>
      <c r="X114" s="981"/>
      <c r="Y114" s="981"/>
      <c r="Z114" s="981"/>
      <c r="AA114" s="981"/>
      <c r="AB114" s="981"/>
      <c r="AC114" s="981"/>
      <c r="AD114" s="981"/>
      <c r="AE114" s="981"/>
      <c r="AF114" s="981"/>
    </row>
    <row r="115" spans="1:32" ht="13.5" customHeight="1" thickTop="1">
      <c r="A115" s="982"/>
      <c r="B115" s="1036"/>
      <c r="C115" s="982"/>
      <c r="D115" s="1056"/>
      <c r="E115" s="982"/>
      <c r="F115" s="982"/>
      <c r="G115" s="982"/>
      <c r="H115" s="982"/>
      <c r="I115" s="982"/>
      <c r="J115" s="995"/>
      <c r="K115" s="995"/>
      <c r="L115" s="1049"/>
      <c r="M115" s="985"/>
      <c r="N115" s="982"/>
      <c r="O115" s="999"/>
      <c r="P115" s="981"/>
      <c r="Q115" s="981"/>
      <c r="R115" s="981"/>
      <c r="S115" s="981"/>
      <c r="T115" s="981"/>
      <c r="U115" s="981"/>
      <c r="V115" s="981"/>
      <c r="W115" s="981"/>
      <c r="X115" s="981"/>
      <c r="Y115" s="981"/>
      <c r="Z115" s="981"/>
      <c r="AA115" s="981"/>
      <c r="AB115" s="981"/>
      <c r="AC115" s="981"/>
      <c r="AD115" s="981"/>
      <c r="AE115" s="981"/>
      <c r="AF115" s="981"/>
    </row>
    <row r="116" spans="1:32" ht="13.5" customHeight="1">
      <c r="A116" s="1019" t="s">
        <v>389</v>
      </c>
      <c r="B116" s="983"/>
      <c r="C116" s="982"/>
      <c r="D116" s="982"/>
      <c r="E116" s="982"/>
      <c r="F116" s="982"/>
      <c r="G116" s="982"/>
      <c r="H116" s="982"/>
      <c r="I116" s="982"/>
      <c r="J116" s="995"/>
      <c r="K116" s="995"/>
      <c r="L116" s="1049"/>
      <c r="M116" s="985"/>
      <c r="N116" s="982"/>
      <c r="O116" s="999"/>
      <c r="P116" s="981"/>
      <c r="Q116" s="981"/>
      <c r="R116" s="981"/>
      <c r="S116" s="981"/>
      <c r="T116" s="981"/>
      <c r="U116" s="981"/>
      <c r="V116" s="981"/>
      <c r="W116" s="981"/>
      <c r="X116" s="981"/>
      <c r="Y116" s="981"/>
      <c r="Z116" s="981"/>
      <c r="AA116" s="981"/>
      <c r="AB116" s="981"/>
      <c r="AC116" s="981"/>
      <c r="AD116" s="981"/>
      <c r="AE116" s="981"/>
      <c r="AF116" s="981"/>
    </row>
    <row r="117" spans="1:32" ht="13.5" customHeight="1">
      <c r="A117" s="1019" t="s">
        <v>672</v>
      </c>
      <c r="B117" s="983"/>
      <c r="C117" s="982"/>
      <c r="D117" s="982"/>
      <c r="E117" s="982"/>
      <c r="F117" s="982"/>
      <c r="G117" s="982"/>
      <c r="H117" s="982"/>
      <c r="I117" s="982"/>
      <c r="J117" s="995"/>
      <c r="K117" s="995"/>
      <c r="L117" s="1049"/>
      <c r="M117" s="985"/>
      <c r="N117" s="982"/>
      <c r="O117" s="999"/>
      <c r="P117" s="981"/>
      <c r="Q117" s="981"/>
      <c r="R117" s="981"/>
      <c r="S117" s="981"/>
      <c r="T117" s="981"/>
      <c r="U117" s="981"/>
      <c r="V117" s="981"/>
      <c r="W117" s="981"/>
      <c r="X117" s="981"/>
      <c r="Y117" s="981"/>
      <c r="Z117" s="981"/>
      <c r="AA117" s="981"/>
      <c r="AB117" s="981"/>
      <c r="AC117" s="981"/>
      <c r="AD117" s="981"/>
      <c r="AE117" s="981"/>
      <c r="AF117" s="981"/>
    </row>
    <row r="118" spans="1:32" ht="13.5" customHeight="1">
      <c r="A118" s="1019" t="s">
        <v>673</v>
      </c>
      <c r="B118" s="983"/>
      <c r="C118" s="982"/>
      <c r="D118" s="982"/>
      <c r="E118" s="982"/>
      <c r="F118" s="982"/>
      <c r="G118" s="982"/>
      <c r="H118" s="982"/>
      <c r="I118" s="982"/>
      <c r="J118" s="995"/>
      <c r="K118" s="995"/>
      <c r="L118" s="1049"/>
      <c r="M118" s="985"/>
      <c r="N118" s="982"/>
      <c r="O118" s="999"/>
      <c r="P118" s="979"/>
      <c r="Q118" s="979"/>
      <c r="R118" s="979"/>
      <c r="S118" s="979"/>
      <c r="T118" s="979"/>
      <c r="U118" s="981"/>
      <c r="V118" s="981"/>
      <c r="W118" s="981"/>
      <c r="X118" s="981"/>
      <c r="Y118" s="981"/>
      <c r="Z118" s="981"/>
      <c r="AA118" s="981"/>
      <c r="AB118" s="981"/>
      <c r="AC118" s="981"/>
      <c r="AD118" s="981"/>
      <c r="AE118" s="981"/>
      <c r="AF118" s="981"/>
    </row>
    <row r="119" spans="1:32" ht="37.5" customHeight="1">
      <c r="A119" s="1048" t="s">
        <v>478</v>
      </c>
      <c r="B119" s="1003"/>
      <c r="C119" s="1003"/>
      <c r="D119" s="1003"/>
      <c r="E119" s="982"/>
      <c r="F119" s="982"/>
      <c r="G119" s="982"/>
      <c r="H119" s="982"/>
      <c r="I119" s="982"/>
      <c r="J119" s="995"/>
      <c r="K119" s="995"/>
      <c r="L119" s="1049"/>
      <c r="M119" s="985"/>
      <c r="N119" s="982"/>
      <c r="O119" s="999"/>
      <c r="P119" s="981"/>
      <c r="Q119" s="981"/>
      <c r="R119" s="981"/>
      <c r="S119" s="981"/>
      <c r="T119" s="981"/>
      <c r="U119" s="981"/>
      <c r="V119" s="981"/>
      <c r="W119" s="981"/>
      <c r="X119" s="981"/>
      <c r="Y119" s="981"/>
      <c r="Z119" s="981"/>
      <c r="AA119" s="981"/>
      <c r="AB119" s="981"/>
      <c r="AC119" s="981"/>
      <c r="AD119" s="981"/>
      <c r="AE119" s="981"/>
      <c r="AF119" s="981"/>
    </row>
    <row r="120" spans="1:32">
      <c r="A120" s="1048"/>
      <c r="B120" s="1003"/>
      <c r="C120" s="1003"/>
      <c r="D120" s="1003"/>
      <c r="E120" s="982"/>
      <c r="F120" s="982"/>
      <c r="G120" s="982"/>
      <c r="H120" s="982"/>
      <c r="I120" s="982"/>
      <c r="J120" s="995"/>
      <c r="K120" s="995"/>
      <c r="L120" s="1049"/>
      <c r="M120" s="985"/>
      <c r="N120" s="982"/>
      <c r="O120" s="999"/>
      <c r="P120" s="981"/>
      <c r="Q120" s="981"/>
      <c r="R120" s="981"/>
      <c r="S120" s="981"/>
      <c r="T120" s="981"/>
      <c r="U120" s="981"/>
      <c r="V120" s="7"/>
      <c r="W120" s="981"/>
      <c r="X120" s="981"/>
      <c r="Y120" s="981"/>
      <c r="Z120" s="981"/>
      <c r="AA120" s="981"/>
      <c r="AB120" s="981"/>
      <c r="AC120" s="981"/>
      <c r="AD120" s="981"/>
      <c r="AE120" s="981"/>
      <c r="AF120" s="981"/>
    </row>
    <row r="121" spans="1:32">
      <c r="A121" s="1000"/>
      <c r="B121" s="983"/>
      <c r="C121" s="982"/>
      <c r="D121" s="982"/>
      <c r="E121" s="982"/>
      <c r="F121" s="982"/>
      <c r="G121" s="982"/>
      <c r="H121" s="982"/>
      <c r="I121" s="982"/>
      <c r="J121" s="999"/>
      <c r="K121" s="999"/>
      <c r="L121" s="1049"/>
      <c r="M121" s="985"/>
      <c r="N121" s="982"/>
      <c r="O121" s="999"/>
      <c r="P121" s="981"/>
      <c r="Q121" s="981"/>
      <c r="R121" s="981"/>
      <c r="S121" s="981"/>
      <c r="T121" s="981"/>
      <c r="U121" s="981"/>
      <c r="V121" s="7"/>
      <c r="W121" s="981"/>
      <c r="X121" s="981"/>
      <c r="Y121" s="981"/>
      <c r="Z121" s="981"/>
      <c r="AA121" s="981"/>
      <c r="AB121" s="981"/>
      <c r="AC121" s="981"/>
      <c r="AD121" s="981"/>
      <c r="AE121" s="981"/>
      <c r="AF121" s="981"/>
    </row>
    <row r="122" spans="1:32">
      <c r="A122" s="1158" t="s">
        <v>670</v>
      </c>
      <c r="B122" s="1158"/>
      <c r="C122" s="1158"/>
      <c r="D122" s="982"/>
      <c r="E122" s="982"/>
      <c r="F122" s="982"/>
      <c r="G122" s="982"/>
      <c r="H122" s="982"/>
      <c r="I122" s="982"/>
      <c r="J122" s="999"/>
      <c r="K122" s="982"/>
      <c r="L122" s="1049"/>
      <c r="M122" s="985"/>
      <c r="N122" s="982"/>
      <c r="O122" s="982"/>
      <c r="P122" s="981"/>
      <c r="Q122" s="981"/>
      <c r="R122" s="981"/>
      <c r="S122" s="981"/>
      <c r="T122" s="981"/>
      <c r="U122" s="981"/>
      <c r="V122" s="981"/>
      <c r="W122" s="981"/>
      <c r="X122" s="981"/>
      <c r="Y122" s="981"/>
      <c r="Z122" s="981"/>
      <c r="AA122" s="981"/>
      <c r="AB122" s="981"/>
      <c r="AC122" s="981"/>
      <c r="AD122" s="981"/>
      <c r="AE122" s="981"/>
      <c r="AF122" s="981"/>
    </row>
    <row r="123" spans="1:32" ht="27" thickBot="1">
      <c r="A123" s="1097" t="s">
        <v>492</v>
      </c>
      <c r="B123" s="1096" t="s">
        <v>493</v>
      </c>
      <c r="C123" s="1096" t="s">
        <v>494</v>
      </c>
      <c r="D123" s="1096" t="s">
        <v>495</v>
      </c>
      <c r="E123" s="982"/>
      <c r="F123" s="982"/>
      <c r="G123" s="982"/>
      <c r="H123" s="982"/>
      <c r="I123" s="982"/>
      <c r="J123" s="999"/>
      <c r="K123" s="982"/>
      <c r="L123" s="1049"/>
      <c r="M123" s="985"/>
      <c r="N123" s="982"/>
      <c r="O123" s="982"/>
      <c r="P123" s="981"/>
      <c r="Q123" s="981"/>
      <c r="R123" s="981"/>
      <c r="S123" s="981"/>
      <c r="T123" s="981"/>
      <c r="U123" s="981"/>
      <c r="V123" s="981"/>
      <c r="W123" s="981"/>
      <c r="X123" s="981"/>
      <c r="Y123" s="981"/>
      <c r="Z123" s="981"/>
      <c r="AA123" s="981"/>
      <c r="AB123" s="981"/>
      <c r="AC123" s="981"/>
      <c r="AD123" s="981"/>
      <c r="AE123" s="981"/>
      <c r="AF123" s="981"/>
    </row>
    <row r="124" spans="1:32">
      <c r="A124" s="1058">
        <v>1</v>
      </c>
      <c r="B124" s="1059">
        <v>0.78</v>
      </c>
      <c r="C124" s="1059">
        <v>0.78</v>
      </c>
      <c r="D124" s="1060">
        <v>1</v>
      </c>
      <c r="E124" s="982"/>
      <c r="F124" s="982"/>
      <c r="G124" s="982"/>
      <c r="H124" s="982"/>
      <c r="I124" s="982"/>
      <c r="J124" s="999"/>
      <c r="K124" s="982"/>
      <c r="L124" s="1049"/>
      <c r="M124" s="985"/>
      <c r="N124" s="982"/>
      <c r="O124" s="982"/>
      <c r="P124" s="981"/>
      <c r="Q124" s="981"/>
      <c r="R124" s="981"/>
      <c r="S124" s="981"/>
      <c r="T124" s="981"/>
      <c r="U124" s="981"/>
      <c r="V124" s="981"/>
      <c r="W124" s="981"/>
      <c r="X124" s="981"/>
      <c r="Y124" s="981"/>
      <c r="Z124" s="981"/>
      <c r="AA124" s="981"/>
      <c r="AB124" s="981"/>
      <c r="AC124" s="981"/>
      <c r="AD124" s="981"/>
      <c r="AE124" s="981"/>
      <c r="AF124" s="981"/>
    </row>
    <row r="125" spans="1:32">
      <c r="A125" s="1093">
        <v>2</v>
      </c>
      <c r="B125" s="1057">
        <v>0.87</v>
      </c>
      <c r="C125" s="1057">
        <v>0.09</v>
      </c>
      <c r="D125" s="983"/>
      <c r="E125" s="982"/>
      <c r="F125" s="982"/>
      <c r="G125" s="982"/>
      <c r="H125" s="982"/>
      <c r="I125" s="982"/>
      <c r="J125" s="999"/>
      <c r="K125" s="982"/>
      <c r="L125" s="1049"/>
      <c r="M125" s="985"/>
      <c r="N125" s="982"/>
      <c r="O125" s="982"/>
      <c r="P125" s="981"/>
      <c r="Q125" s="981"/>
      <c r="R125" s="981"/>
      <c r="S125" s="981"/>
      <c r="T125" s="981"/>
      <c r="U125" s="981"/>
      <c r="V125" s="101"/>
      <c r="W125" s="981"/>
      <c r="X125" s="981"/>
      <c r="Y125" s="981"/>
      <c r="Z125" s="981"/>
      <c r="AA125" s="981"/>
      <c r="AB125" s="981"/>
      <c r="AC125" s="981"/>
      <c r="AD125" s="981"/>
      <c r="AE125" s="981"/>
      <c r="AF125" s="981"/>
    </row>
    <row r="126" spans="1:32">
      <c r="A126" s="1093">
        <v>3</v>
      </c>
      <c r="B126" s="1057">
        <v>0.93</v>
      </c>
      <c r="C126" s="1057">
        <v>0.06</v>
      </c>
      <c r="D126" s="983"/>
      <c r="E126" s="982"/>
      <c r="F126" s="982"/>
      <c r="G126" s="982"/>
      <c r="H126" s="982"/>
      <c r="I126" s="982"/>
      <c r="J126" s="999"/>
      <c r="K126" s="982"/>
      <c r="L126" s="1049"/>
      <c r="M126" s="985"/>
      <c r="N126" s="982"/>
      <c r="O126" s="982"/>
      <c r="P126" s="981"/>
      <c r="Q126" s="981"/>
      <c r="R126" s="981"/>
      <c r="S126" s="981"/>
      <c r="T126" s="981"/>
      <c r="U126" s="981"/>
      <c r="V126" s="981"/>
      <c r="W126" s="981"/>
      <c r="X126" s="981"/>
      <c r="Y126" s="981"/>
      <c r="Z126" s="981"/>
      <c r="AA126" s="981"/>
      <c r="AB126" s="981"/>
      <c r="AC126" s="981"/>
      <c r="AD126" s="981"/>
      <c r="AE126" s="981"/>
      <c r="AF126" s="981"/>
    </row>
    <row r="127" spans="1:32">
      <c r="A127" s="1061">
        <v>4</v>
      </c>
      <c r="B127" s="1025">
        <v>0.96</v>
      </c>
      <c r="C127" s="1025">
        <v>0.03</v>
      </c>
      <c r="D127" s="1062"/>
      <c r="E127" s="982"/>
      <c r="F127" s="982"/>
      <c r="G127" s="982"/>
      <c r="H127" s="982"/>
      <c r="I127" s="982"/>
      <c r="J127" s="999"/>
      <c r="K127" s="982"/>
      <c r="L127" s="1049"/>
      <c r="M127" s="985"/>
      <c r="N127" s="982"/>
      <c r="O127" s="982"/>
      <c r="P127" s="981"/>
      <c r="Q127" s="981"/>
      <c r="R127" s="981"/>
      <c r="S127" s="981"/>
      <c r="T127" s="981"/>
      <c r="U127" s="981"/>
      <c r="V127" s="981"/>
      <c r="W127" s="981"/>
      <c r="X127" s="981"/>
      <c r="Y127" s="981"/>
      <c r="Z127" s="981"/>
      <c r="AA127" s="981"/>
      <c r="AB127" s="981"/>
      <c r="AC127" s="981"/>
      <c r="AD127" s="981"/>
      <c r="AE127" s="981"/>
      <c r="AF127" s="981"/>
    </row>
    <row r="128" spans="1:32">
      <c r="A128" s="1024" t="s">
        <v>496</v>
      </c>
      <c r="B128" s="1026"/>
      <c r="C128" s="1025">
        <v>0.88</v>
      </c>
      <c r="D128" s="1063">
        <v>0.94</v>
      </c>
      <c r="E128" s="982"/>
      <c r="F128" s="982"/>
      <c r="G128" s="982"/>
      <c r="H128" s="982"/>
      <c r="I128" s="982"/>
      <c r="J128" s="999"/>
      <c r="K128" s="982"/>
      <c r="L128" s="1049"/>
      <c r="M128" s="985"/>
      <c r="N128" s="982"/>
      <c r="O128" s="982"/>
      <c r="P128" s="981"/>
      <c r="Q128" s="981"/>
      <c r="R128" s="981"/>
      <c r="S128" s="981"/>
      <c r="T128" s="981"/>
      <c r="U128" s="981"/>
      <c r="V128" s="981"/>
      <c r="W128" s="981"/>
      <c r="X128" s="981"/>
      <c r="Y128" s="981"/>
      <c r="Z128" s="981"/>
      <c r="AA128" s="981"/>
      <c r="AB128" s="981"/>
      <c r="AC128" s="981"/>
      <c r="AD128" s="981"/>
      <c r="AE128" s="981"/>
      <c r="AF128" s="981"/>
    </row>
    <row r="129" spans="1:32">
      <c r="A129" s="1024" t="s">
        <v>497</v>
      </c>
      <c r="B129" s="1026"/>
      <c r="C129" s="1025"/>
      <c r="D129" s="1027">
        <v>0.94199999999999995</v>
      </c>
      <c r="E129" s="982"/>
      <c r="F129" s="982"/>
      <c r="G129" s="982"/>
      <c r="H129" s="982"/>
      <c r="I129" s="982"/>
      <c r="J129" s="999"/>
      <c r="K129" s="982"/>
      <c r="L129" s="1049"/>
      <c r="M129" s="985"/>
      <c r="O129" s="32"/>
      <c r="P129" s="981"/>
      <c r="Q129" s="981"/>
      <c r="R129" s="981"/>
      <c r="S129" s="981"/>
      <c r="T129" s="981"/>
      <c r="U129" s="981"/>
      <c r="V129" s="981"/>
      <c r="W129" s="981"/>
      <c r="X129" s="981"/>
      <c r="Y129" s="981"/>
      <c r="Z129" s="981"/>
      <c r="AA129" s="981"/>
      <c r="AB129" s="981"/>
      <c r="AC129" s="981"/>
      <c r="AD129" s="981"/>
      <c r="AE129" s="981"/>
      <c r="AF129" s="981"/>
    </row>
    <row r="130" spans="1:32" ht="13.8" thickBot="1">
      <c r="A130" s="1068" t="s">
        <v>498</v>
      </c>
      <c r="B130" s="1068"/>
      <c r="C130" s="1068"/>
      <c r="D130" s="1076">
        <v>0.94199999999999995</v>
      </c>
      <c r="E130" s="982"/>
      <c r="F130" s="982"/>
      <c r="G130" s="982"/>
      <c r="H130" s="982"/>
      <c r="I130" s="982"/>
      <c r="J130" s="999"/>
      <c r="K130" s="982"/>
      <c r="L130" s="1049"/>
      <c r="M130" s="985"/>
      <c r="O130" s="32"/>
      <c r="P130" s="981"/>
      <c r="Q130" s="981"/>
      <c r="R130" s="981"/>
      <c r="S130" s="981"/>
      <c r="T130" s="981"/>
      <c r="U130" s="981"/>
      <c r="V130" s="981"/>
      <c r="W130" s="981"/>
      <c r="X130" s="981"/>
      <c r="Y130" s="981"/>
      <c r="Z130" s="981"/>
      <c r="AA130" s="981"/>
      <c r="AB130" s="981"/>
      <c r="AC130" s="981"/>
      <c r="AD130" s="981"/>
      <c r="AE130" s="981"/>
      <c r="AF130" s="981"/>
    </row>
    <row r="131" spans="1:32" ht="13.8" thickTop="1">
      <c r="A131" s="985"/>
      <c r="B131" s="984"/>
      <c r="C131" s="984"/>
      <c r="D131" s="982"/>
      <c r="E131" s="982"/>
      <c r="F131" s="982"/>
      <c r="G131" s="982"/>
      <c r="H131" s="982"/>
      <c r="I131" s="982"/>
      <c r="J131" s="999"/>
      <c r="K131" s="982"/>
      <c r="L131" s="1049"/>
      <c r="M131" s="985"/>
      <c r="O131" s="32"/>
      <c r="P131" s="981"/>
      <c r="Q131" s="981"/>
      <c r="R131" s="981"/>
      <c r="S131" s="981"/>
      <c r="T131" s="981"/>
      <c r="U131" s="981"/>
      <c r="V131" s="981"/>
      <c r="W131" s="981"/>
      <c r="X131" s="981"/>
      <c r="Y131" s="981"/>
      <c r="Z131" s="981"/>
      <c r="AA131" s="981"/>
      <c r="AB131" s="981"/>
      <c r="AC131" s="981"/>
      <c r="AD131" s="981"/>
      <c r="AE131" s="981"/>
      <c r="AF131" s="981"/>
    </row>
    <row r="132" spans="1:32">
      <c r="A132" s="1000" t="s">
        <v>698</v>
      </c>
      <c r="B132" s="984"/>
      <c r="C132" s="984"/>
      <c r="D132" s="982"/>
      <c r="E132" s="982"/>
      <c r="F132" s="982"/>
      <c r="G132" s="982"/>
      <c r="H132" s="982"/>
      <c r="I132" s="982"/>
      <c r="J132" s="999"/>
      <c r="K132" s="982"/>
      <c r="L132" s="1049"/>
      <c r="M132" s="985"/>
      <c r="O132" s="32"/>
      <c r="P132" s="981"/>
      <c r="Q132" s="981"/>
      <c r="R132" s="981"/>
      <c r="S132" s="981"/>
      <c r="T132" s="981"/>
      <c r="U132" s="981"/>
      <c r="V132" s="981"/>
      <c r="W132" s="981"/>
      <c r="X132" s="981"/>
      <c r="Y132" s="981"/>
      <c r="Z132" s="981"/>
      <c r="AA132" s="981"/>
      <c r="AB132" s="981"/>
      <c r="AC132" s="981"/>
      <c r="AD132" s="981"/>
      <c r="AE132" s="981"/>
      <c r="AF132" s="981"/>
    </row>
    <row r="133" spans="1:32">
      <c r="A133" s="986"/>
      <c r="B133" s="984"/>
      <c r="C133" s="984"/>
      <c r="D133" s="984"/>
      <c r="E133" s="982"/>
      <c r="F133" s="982"/>
      <c r="G133" s="982"/>
      <c r="H133" s="982"/>
      <c r="I133" s="982"/>
      <c r="J133" s="999"/>
      <c r="K133" s="982"/>
      <c r="L133" s="1049"/>
      <c r="M133" s="985"/>
      <c r="O133" s="32"/>
      <c r="P133" s="981"/>
      <c r="Q133" s="981"/>
      <c r="R133" s="981"/>
      <c r="S133" s="981"/>
      <c r="T133" s="981"/>
      <c r="U133" s="981"/>
      <c r="V133" s="981"/>
      <c r="W133" s="981"/>
      <c r="X133" s="981"/>
      <c r="Y133" s="981"/>
      <c r="Z133" s="981"/>
      <c r="AA133" s="981"/>
      <c r="AB133" s="981"/>
      <c r="AC133" s="981"/>
      <c r="AD133" s="981"/>
      <c r="AE133" s="981"/>
      <c r="AF133" s="981"/>
    </row>
    <row r="134" spans="1:32">
      <c r="A134" s="1150"/>
      <c r="B134" s="1150"/>
      <c r="C134" s="1150"/>
      <c r="D134" s="1150"/>
      <c r="E134" s="1150"/>
      <c r="F134" s="1150"/>
      <c r="G134" s="1150"/>
      <c r="H134" s="1150"/>
      <c r="I134" s="1150"/>
      <c r="J134" s="999"/>
      <c r="K134" s="982"/>
      <c r="L134" s="1049"/>
      <c r="M134" s="985"/>
      <c r="O134" s="32"/>
      <c r="P134" s="981"/>
      <c r="Q134" s="981"/>
      <c r="R134" s="981"/>
      <c r="S134" s="981"/>
      <c r="T134" s="981"/>
      <c r="U134" s="981"/>
      <c r="V134" s="981"/>
      <c r="W134" s="981"/>
      <c r="X134" s="981"/>
      <c r="Y134" s="981"/>
      <c r="Z134" s="981"/>
      <c r="AA134" s="981"/>
      <c r="AB134" s="981"/>
      <c r="AC134" s="981"/>
      <c r="AD134" s="981"/>
      <c r="AE134" s="981"/>
      <c r="AF134" s="981"/>
    </row>
    <row r="135" spans="1:32">
      <c r="A135" s="1094" t="s">
        <v>499</v>
      </c>
      <c r="B135" s="1094"/>
      <c r="C135" s="1094"/>
      <c r="D135" s="1094"/>
      <c r="E135" s="982"/>
      <c r="F135" s="982"/>
      <c r="G135" s="982"/>
      <c r="H135" s="982"/>
      <c r="I135" s="982"/>
      <c r="J135" s="999"/>
      <c r="K135" s="982"/>
      <c r="L135" s="1049"/>
      <c r="M135" s="985"/>
      <c r="O135" s="32"/>
      <c r="P135" s="981"/>
      <c r="Q135" s="981"/>
      <c r="R135" s="981"/>
      <c r="S135" s="981"/>
      <c r="T135" s="981"/>
      <c r="U135" s="981"/>
      <c r="V135" s="981"/>
      <c r="W135" s="981"/>
      <c r="X135" s="981"/>
      <c r="Y135" s="981"/>
      <c r="Z135" s="981"/>
      <c r="AA135" s="981"/>
      <c r="AB135" s="981"/>
      <c r="AC135" s="981"/>
      <c r="AD135" s="981"/>
      <c r="AE135" s="981"/>
      <c r="AF135" s="981"/>
    </row>
    <row r="136" spans="1:32" ht="27" thickBot="1">
      <c r="A136" s="1097" t="s">
        <v>203</v>
      </c>
      <c r="B136" s="1096" t="s">
        <v>500</v>
      </c>
      <c r="C136" s="1096" t="s">
        <v>501</v>
      </c>
      <c r="D136" s="1096" t="s">
        <v>502</v>
      </c>
      <c r="E136" s="982"/>
      <c r="F136" s="982"/>
      <c r="G136" s="982"/>
      <c r="H136" s="982"/>
      <c r="I136" s="982"/>
      <c r="J136" s="999"/>
      <c r="K136" s="982"/>
      <c r="L136" s="1049"/>
      <c r="M136" s="985"/>
      <c r="O136" s="32"/>
      <c r="P136" s="981"/>
      <c r="Q136" s="981"/>
      <c r="R136" s="981"/>
      <c r="S136" s="981"/>
      <c r="T136" s="981"/>
      <c r="U136" s="981"/>
      <c r="V136" s="101"/>
      <c r="W136" s="981"/>
      <c r="X136" s="981"/>
      <c r="Y136" s="981"/>
      <c r="Z136" s="981"/>
      <c r="AA136" s="981"/>
      <c r="AB136" s="981"/>
      <c r="AC136" s="981"/>
      <c r="AD136" s="981"/>
      <c r="AE136" s="981"/>
      <c r="AF136" s="981"/>
    </row>
    <row r="137" spans="1:32">
      <c r="A137" s="986" t="s">
        <v>503</v>
      </c>
      <c r="B137" s="1092">
        <v>2.6271344675897139</v>
      </c>
      <c r="C137" s="1092">
        <v>1.6197256577507029</v>
      </c>
      <c r="D137" s="1092">
        <v>1.007408809839011</v>
      </c>
      <c r="E137" s="982"/>
      <c r="F137" s="982"/>
      <c r="G137" s="982"/>
      <c r="H137" s="982"/>
      <c r="I137" s="982"/>
      <c r="J137" s="999"/>
      <c r="K137" s="982"/>
      <c r="L137" s="1049"/>
      <c r="M137" s="985"/>
      <c r="O137" s="32"/>
      <c r="P137" s="981"/>
      <c r="Q137" s="981"/>
      <c r="R137" s="981"/>
      <c r="S137" s="981"/>
      <c r="T137" s="981"/>
      <c r="U137" s="981"/>
      <c r="V137" s="981"/>
      <c r="W137" s="981"/>
      <c r="X137" s="981"/>
      <c r="Y137" s="981"/>
      <c r="Z137" s="981"/>
      <c r="AA137" s="981"/>
      <c r="AB137" s="981"/>
      <c r="AC137" s="981"/>
      <c r="AD137" s="981"/>
      <c r="AE137" s="981"/>
      <c r="AF137" s="981"/>
    </row>
    <row r="138" spans="1:32">
      <c r="A138" s="986" t="s">
        <v>504</v>
      </c>
      <c r="B138" s="1092">
        <v>4.2516109514961418</v>
      </c>
      <c r="C138" s="1092">
        <v>2.3663285349517071</v>
      </c>
      <c r="D138" s="1092">
        <v>1.8852824165444346</v>
      </c>
      <c r="E138" s="982"/>
      <c r="F138" s="982"/>
      <c r="G138" s="982"/>
      <c r="H138" s="982"/>
      <c r="I138" s="982"/>
      <c r="J138" s="999"/>
      <c r="K138" s="982"/>
      <c r="L138" s="1049"/>
      <c r="M138" s="985"/>
      <c r="O138" s="32"/>
      <c r="P138" s="981"/>
      <c r="Q138" s="981"/>
      <c r="R138" s="981"/>
      <c r="S138" s="981"/>
      <c r="T138" s="981"/>
      <c r="U138" s="981"/>
      <c r="V138" s="981"/>
      <c r="W138" s="981"/>
      <c r="X138" s="981"/>
      <c r="Y138" s="981"/>
      <c r="Z138" s="981"/>
      <c r="AA138" s="981"/>
      <c r="AB138" s="981"/>
      <c r="AC138" s="981"/>
      <c r="AD138" s="981"/>
      <c r="AE138" s="981"/>
      <c r="AF138" s="981"/>
    </row>
    <row r="139" spans="1:32" ht="13.8" thickBot="1">
      <c r="A139" s="1068" t="s">
        <v>215</v>
      </c>
      <c r="B139" s="1077">
        <v>3.6252829548958485</v>
      </c>
      <c r="C139" s="1077">
        <v>2.1752673746616114</v>
      </c>
      <c r="D139" s="1077">
        <v>1.4500155802342372</v>
      </c>
      <c r="E139" s="982"/>
      <c r="F139" s="982"/>
      <c r="G139" s="982"/>
      <c r="H139" s="982"/>
      <c r="I139" s="982"/>
      <c r="J139" s="999"/>
      <c r="K139" s="982"/>
      <c r="L139" s="1049"/>
      <c r="M139" s="985"/>
      <c r="O139" s="32"/>
      <c r="P139" s="981"/>
      <c r="Q139" s="981"/>
      <c r="R139" s="981"/>
      <c r="S139" s="981"/>
      <c r="T139" s="981"/>
      <c r="U139" s="981"/>
      <c r="V139" s="981"/>
      <c r="W139" s="981"/>
      <c r="X139" s="981"/>
      <c r="Y139" s="981"/>
      <c r="Z139" s="981"/>
      <c r="AA139" s="981"/>
      <c r="AB139" s="981"/>
      <c r="AC139" s="981"/>
      <c r="AD139" s="981"/>
      <c r="AE139" s="981"/>
      <c r="AF139" s="981"/>
    </row>
    <row r="140" spans="1:32" ht="13.8" thickTop="1">
      <c r="A140" s="982"/>
      <c r="B140" s="983"/>
      <c r="C140" s="982"/>
      <c r="D140" s="982"/>
      <c r="E140" s="982"/>
      <c r="F140" s="982"/>
      <c r="G140" s="982"/>
      <c r="H140" s="982"/>
      <c r="I140" s="982"/>
      <c r="J140" s="999"/>
      <c r="K140" s="982"/>
      <c r="L140" s="1049"/>
      <c r="M140" s="985"/>
      <c r="O140" s="32"/>
      <c r="P140" s="981"/>
      <c r="Q140" s="981"/>
      <c r="R140" s="981"/>
      <c r="S140" s="981"/>
      <c r="T140" s="981"/>
      <c r="U140" s="981"/>
      <c r="V140" s="981"/>
      <c r="W140" s="981"/>
      <c r="X140" s="981"/>
      <c r="Y140" s="981"/>
      <c r="Z140" s="981"/>
      <c r="AA140" s="981"/>
      <c r="AB140" s="981"/>
      <c r="AC140" s="981"/>
      <c r="AD140" s="981"/>
      <c r="AE140" s="981"/>
      <c r="AF140" s="981"/>
    </row>
    <row r="141" spans="1:32">
      <c r="A141" s="1019" t="s">
        <v>389</v>
      </c>
      <c r="B141" s="1018"/>
      <c r="C141" s="1013"/>
      <c r="D141" s="982"/>
      <c r="E141" s="982"/>
      <c r="F141" s="982"/>
      <c r="G141" s="982"/>
      <c r="H141" s="982"/>
      <c r="I141" s="1013"/>
      <c r="J141" s="999"/>
      <c r="K141" s="982"/>
      <c r="L141" s="1049"/>
      <c r="M141" s="985"/>
      <c r="O141" s="32"/>
      <c r="P141" s="981"/>
      <c r="Q141" s="981"/>
      <c r="R141" s="981"/>
      <c r="S141" s="981"/>
      <c r="T141" s="981"/>
      <c r="U141" s="981"/>
      <c r="V141" s="981"/>
      <c r="W141" s="981"/>
      <c r="X141" s="981"/>
      <c r="Y141" s="981"/>
      <c r="Z141" s="981"/>
      <c r="AA141" s="981"/>
      <c r="AB141" s="981"/>
      <c r="AC141" s="981"/>
      <c r="AD141" s="981"/>
      <c r="AE141" s="981"/>
      <c r="AF141" s="981"/>
    </row>
    <row r="142" spans="1:32">
      <c r="A142" s="1034" t="s">
        <v>505</v>
      </c>
      <c r="B142" s="983"/>
      <c r="C142" s="982"/>
      <c r="D142" s="982"/>
      <c r="E142" s="982"/>
      <c r="F142" s="982"/>
      <c r="G142" s="982"/>
      <c r="H142" s="982"/>
      <c r="I142" s="982"/>
      <c r="J142" s="999"/>
      <c r="K142" s="982"/>
      <c r="L142" s="1049"/>
      <c r="M142" s="985"/>
      <c r="O142" s="32"/>
      <c r="P142" s="981"/>
      <c r="Q142" s="981"/>
      <c r="R142" s="981"/>
      <c r="S142" s="981"/>
      <c r="T142" s="981"/>
      <c r="U142" s="981"/>
      <c r="V142" s="981"/>
      <c r="W142" s="981"/>
      <c r="X142" s="981"/>
      <c r="Y142" s="981"/>
      <c r="Z142" s="981"/>
      <c r="AA142" s="981"/>
      <c r="AB142" s="981"/>
      <c r="AC142" s="981"/>
      <c r="AD142" s="981"/>
      <c r="AE142" s="981"/>
      <c r="AF142" s="981"/>
    </row>
    <row r="143" spans="1:32" ht="15.6">
      <c r="A143" s="1000" t="s">
        <v>699</v>
      </c>
      <c r="B143" s="983"/>
      <c r="C143" s="982"/>
      <c r="D143" s="1095"/>
      <c r="E143" s="982"/>
      <c r="F143" s="982"/>
      <c r="G143" s="982"/>
      <c r="H143" s="982"/>
      <c r="I143" s="982"/>
      <c r="J143" s="999"/>
      <c r="K143" s="982"/>
      <c r="L143" s="1049"/>
      <c r="M143" s="985"/>
      <c r="O143" s="32"/>
      <c r="P143" s="981"/>
      <c r="Q143" s="981"/>
      <c r="R143" s="981"/>
      <c r="S143" s="981"/>
      <c r="T143" s="981"/>
      <c r="U143" s="981"/>
      <c r="V143" s="981"/>
      <c r="W143" s="981"/>
      <c r="X143" s="981"/>
      <c r="Y143" s="981"/>
      <c r="Z143" s="981"/>
      <c r="AA143" s="981"/>
      <c r="AB143" s="981"/>
      <c r="AC143" s="981"/>
      <c r="AD143" s="981"/>
      <c r="AE143" s="981"/>
      <c r="AF143" s="981"/>
    </row>
    <row r="144" spans="1:32">
      <c r="A144" s="982"/>
      <c r="B144" s="983"/>
      <c r="C144" s="982"/>
      <c r="D144" s="982"/>
      <c r="E144" s="982"/>
      <c r="F144" s="982"/>
      <c r="G144" s="982"/>
      <c r="H144" s="982"/>
      <c r="I144" s="982"/>
      <c r="J144" s="999"/>
      <c r="K144" s="982"/>
      <c r="L144" s="1049"/>
      <c r="M144" s="985"/>
      <c r="O144" s="32"/>
      <c r="P144" s="981"/>
      <c r="Q144" s="981"/>
      <c r="R144" s="981"/>
      <c r="S144" s="981"/>
      <c r="T144" s="981"/>
      <c r="U144" s="981"/>
      <c r="V144" s="981"/>
      <c r="W144" s="981"/>
      <c r="X144" s="981"/>
      <c r="Y144" s="981"/>
      <c r="Z144" s="981"/>
      <c r="AA144" s="981"/>
      <c r="AB144" s="981"/>
      <c r="AC144" s="981"/>
      <c r="AD144" s="981"/>
      <c r="AE144" s="981"/>
      <c r="AF144" s="981"/>
    </row>
    <row r="145" spans="1:32">
      <c r="A145" s="46"/>
      <c r="B145" s="983"/>
      <c r="C145" s="982"/>
      <c r="D145" s="982"/>
      <c r="E145" s="982"/>
      <c r="F145" s="982"/>
      <c r="G145" s="982"/>
      <c r="H145" s="982"/>
      <c r="I145" s="982"/>
      <c r="J145" s="999"/>
      <c r="K145" s="982"/>
      <c r="L145" s="1049"/>
      <c r="M145" s="985"/>
      <c r="O145" s="32"/>
      <c r="P145" s="981"/>
      <c r="Q145" s="981"/>
      <c r="R145" s="981"/>
      <c r="S145" s="981"/>
      <c r="T145" s="981"/>
      <c r="U145" s="981"/>
      <c r="V145" s="981"/>
      <c r="W145" s="981"/>
      <c r="X145" s="981"/>
      <c r="Y145" s="981"/>
      <c r="Z145" s="981"/>
      <c r="AA145" s="981"/>
      <c r="AB145" s="981"/>
      <c r="AC145" s="981"/>
      <c r="AD145" s="981"/>
      <c r="AE145" s="981"/>
      <c r="AF145" s="981"/>
    </row>
    <row r="146" spans="1:32">
      <c r="A146" s="981"/>
      <c r="B146" s="635"/>
      <c r="J146" s="982"/>
      <c r="K146" s="982"/>
      <c r="L146" s="479"/>
      <c r="M146" s="980"/>
      <c r="O146" s="981"/>
      <c r="P146" s="981"/>
      <c r="Q146" s="981"/>
      <c r="R146" s="981"/>
      <c r="S146" s="981"/>
      <c r="T146" s="981"/>
      <c r="U146" s="981"/>
      <c r="V146" s="981"/>
      <c r="W146" s="981"/>
      <c r="X146" s="981"/>
      <c r="Y146" s="981"/>
      <c r="Z146" s="981"/>
      <c r="AA146" s="981"/>
      <c r="AB146" s="981"/>
      <c r="AC146" s="981"/>
      <c r="AD146" s="981"/>
      <c r="AE146" s="981"/>
      <c r="AF146" s="981"/>
    </row>
    <row r="147" spans="1:32">
      <c r="A147" s="981"/>
      <c r="B147" s="635"/>
      <c r="J147" s="982"/>
      <c r="K147" s="982"/>
      <c r="O147" s="981"/>
      <c r="P147" s="981"/>
      <c r="Q147" s="981"/>
      <c r="R147" s="981"/>
      <c r="S147" s="981"/>
      <c r="T147" s="981"/>
      <c r="U147" s="981"/>
      <c r="V147" s="981"/>
      <c r="W147" s="981"/>
      <c r="X147" s="981"/>
      <c r="Y147" s="981"/>
      <c r="Z147" s="981"/>
      <c r="AA147" s="981"/>
      <c r="AB147" s="981"/>
      <c r="AC147" s="981"/>
      <c r="AD147" s="981"/>
      <c r="AE147" s="981"/>
      <c r="AF147" s="981"/>
    </row>
    <row r="148" spans="1:32">
      <c r="A148" s="981"/>
      <c r="B148" s="635"/>
      <c r="J148" s="982"/>
      <c r="K148" s="982"/>
      <c r="O148" s="981"/>
      <c r="P148" s="981"/>
      <c r="Q148" s="981"/>
      <c r="R148" s="981"/>
      <c r="S148" s="981"/>
      <c r="T148" s="981"/>
      <c r="U148" s="981"/>
      <c r="V148" s="981"/>
      <c r="W148" s="981"/>
      <c r="X148" s="981"/>
      <c r="Y148" s="981"/>
      <c r="Z148" s="981"/>
      <c r="AA148" s="981"/>
      <c r="AB148" s="981"/>
      <c r="AC148" s="981"/>
      <c r="AD148" s="981"/>
      <c r="AE148" s="981"/>
      <c r="AF148" s="981"/>
    </row>
    <row r="149" spans="1:32">
      <c r="A149" s="981"/>
      <c r="B149" s="635"/>
      <c r="J149" s="982"/>
      <c r="K149" s="982"/>
      <c r="O149" s="981"/>
      <c r="P149" s="981"/>
      <c r="Q149" s="981"/>
      <c r="R149" s="981"/>
      <c r="S149" s="981"/>
      <c r="T149" s="981"/>
      <c r="U149" s="981"/>
      <c r="V149" s="981"/>
      <c r="W149" s="981"/>
      <c r="X149" s="981"/>
      <c r="Y149" s="981"/>
      <c r="Z149" s="981"/>
      <c r="AA149" s="981"/>
      <c r="AB149" s="981"/>
      <c r="AC149" s="981"/>
      <c r="AD149" s="981"/>
      <c r="AE149" s="981"/>
      <c r="AF149" s="981"/>
    </row>
    <row r="150" spans="1:32">
      <c r="A150" s="981"/>
      <c r="B150" s="635"/>
      <c r="J150" s="982"/>
      <c r="K150" s="982"/>
      <c r="O150" s="981"/>
      <c r="P150" s="981"/>
      <c r="Q150" s="981"/>
      <c r="R150" s="981"/>
      <c r="S150" s="981"/>
      <c r="T150" s="981"/>
      <c r="U150" s="981"/>
      <c r="V150" s="981"/>
      <c r="W150" s="981"/>
      <c r="X150" s="981"/>
      <c r="Y150" s="981"/>
      <c r="Z150" s="981"/>
      <c r="AA150" s="981"/>
      <c r="AB150" s="981"/>
      <c r="AC150" s="981"/>
      <c r="AD150" s="981"/>
      <c r="AE150" s="981"/>
      <c r="AF150" s="981"/>
    </row>
    <row r="151" spans="1:32">
      <c r="A151" s="981"/>
      <c r="B151" s="635"/>
      <c r="J151" s="982"/>
      <c r="K151" s="982"/>
      <c r="O151" s="981"/>
      <c r="P151" s="981"/>
      <c r="Q151" s="981"/>
      <c r="R151" s="981"/>
      <c r="S151" s="981"/>
      <c r="T151" s="981"/>
      <c r="U151" s="981"/>
      <c r="V151" s="981"/>
      <c r="W151" s="981"/>
      <c r="X151" s="981"/>
      <c r="Y151" s="981"/>
      <c r="Z151" s="981"/>
      <c r="AA151" s="981"/>
      <c r="AB151" s="981"/>
      <c r="AC151" s="981"/>
      <c r="AD151" s="981"/>
      <c r="AE151" s="981"/>
      <c r="AF151" s="981"/>
    </row>
    <row r="152" spans="1:32">
      <c r="A152" s="981"/>
      <c r="B152" s="635"/>
      <c r="J152" s="982"/>
      <c r="K152" s="982"/>
      <c r="O152" s="981"/>
      <c r="P152" s="981"/>
      <c r="Q152" s="981"/>
      <c r="R152" s="981"/>
      <c r="S152" s="981"/>
      <c r="T152" s="981"/>
      <c r="U152" s="981"/>
      <c r="V152" s="981"/>
      <c r="W152" s="981"/>
      <c r="X152" s="981"/>
      <c r="Y152" s="981"/>
      <c r="Z152" s="981"/>
      <c r="AA152" s="981"/>
      <c r="AB152" s="981"/>
      <c r="AC152" s="981"/>
      <c r="AD152" s="981"/>
      <c r="AE152" s="981"/>
      <c r="AF152" s="981"/>
    </row>
    <row r="153" spans="1:32">
      <c r="A153" s="981"/>
      <c r="B153" s="635"/>
      <c r="J153" s="982"/>
      <c r="K153" s="982"/>
      <c r="O153" s="981"/>
      <c r="P153" s="981"/>
      <c r="Q153" s="981"/>
      <c r="R153" s="981"/>
      <c r="S153" s="981"/>
      <c r="T153" s="981"/>
      <c r="U153" s="981"/>
      <c r="V153" s="981"/>
      <c r="W153" s="981"/>
      <c r="X153" s="981"/>
      <c r="Y153" s="981"/>
      <c r="Z153" s="981"/>
      <c r="AA153" s="981"/>
      <c r="AB153" s="981"/>
      <c r="AC153" s="981"/>
      <c r="AD153" s="981"/>
      <c r="AE153" s="981"/>
      <c r="AF153" s="981"/>
    </row>
    <row r="154" spans="1:32">
      <c r="A154" s="981"/>
      <c r="B154" s="635"/>
      <c r="J154" s="982"/>
      <c r="K154" s="982"/>
      <c r="O154" s="981"/>
      <c r="P154" s="981"/>
      <c r="Q154" s="981"/>
      <c r="R154" s="981"/>
      <c r="S154" s="981"/>
      <c r="T154" s="981"/>
      <c r="U154" s="981"/>
      <c r="V154" s="981"/>
      <c r="W154" s="981"/>
      <c r="X154" s="981"/>
      <c r="Y154" s="981"/>
      <c r="Z154" s="981"/>
      <c r="AA154" s="981"/>
      <c r="AB154" s="981"/>
      <c r="AC154" s="981"/>
      <c r="AD154" s="981"/>
      <c r="AE154" s="981"/>
      <c r="AF154" s="981"/>
    </row>
    <row r="155" spans="1:32">
      <c r="A155" s="981"/>
      <c r="B155" s="635"/>
      <c r="J155" s="982"/>
      <c r="K155" s="982"/>
      <c r="O155" s="981"/>
      <c r="P155" s="981"/>
      <c r="Q155" s="981"/>
      <c r="R155" s="981"/>
      <c r="S155" s="981"/>
      <c r="T155" s="981"/>
      <c r="U155" s="981"/>
      <c r="V155" s="981"/>
      <c r="W155" s="981"/>
      <c r="X155" s="981"/>
      <c r="Y155" s="981"/>
      <c r="Z155" s="981"/>
      <c r="AA155" s="981"/>
      <c r="AB155" s="981"/>
      <c r="AC155" s="981"/>
      <c r="AD155" s="981"/>
      <c r="AE155" s="981"/>
      <c r="AF155" s="981"/>
    </row>
    <row r="156" spans="1:32">
      <c r="A156" s="981"/>
      <c r="B156" s="635"/>
      <c r="J156" s="982"/>
      <c r="K156" s="982"/>
      <c r="O156" s="981"/>
      <c r="P156" s="981"/>
      <c r="Q156" s="981"/>
      <c r="R156" s="981"/>
      <c r="S156" s="981"/>
      <c r="T156" s="981"/>
      <c r="U156" s="981"/>
      <c r="V156" s="981"/>
      <c r="W156" s="981"/>
      <c r="X156" s="981"/>
      <c r="Y156" s="981"/>
      <c r="Z156" s="981"/>
      <c r="AA156" s="981"/>
      <c r="AB156" s="981"/>
      <c r="AC156" s="981"/>
      <c r="AD156" s="981"/>
      <c r="AE156" s="981"/>
      <c r="AF156" s="981"/>
    </row>
    <row r="157" spans="1:32">
      <c r="A157" s="981"/>
      <c r="B157" s="635"/>
      <c r="J157" s="982"/>
      <c r="K157" s="982"/>
      <c r="O157" s="981"/>
      <c r="P157" s="981"/>
      <c r="Q157" s="981"/>
      <c r="R157" s="981"/>
      <c r="S157" s="981"/>
      <c r="T157" s="981"/>
      <c r="U157" s="981"/>
      <c r="V157" s="981"/>
      <c r="W157" s="981"/>
      <c r="X157" s="981"/>
      <c r="Y157" s="981"/>
      <c r="Z157" s="981"/>
      <c r="AA157" s="981"/>
      <c r="AB157" s="981"/>
      <c r="AC157" s="981"/>
      <c r="AD157" s="981"/>
      <c r="AE157" s="981"/>
      <c r="AF157" s="981"/>
    </row>
    <row r="158" spans="1:32">
      <c r="A158" s="981"/>
      <c r="B158" s="635"/>
      <c r="J158" s="982"/>
      <c r="K158" s="982"/>
      <c r="O158" s="981"/>
      <c r="P158" s="981"/>
      <c r="Q158" s="981"/>
      <c r="R158" s="981"/>
      <c r="S158" s="981"/>
      <c r="T158" s="981"/>
      <c r="U158" s="981"/>
      <c r="V158" s="981"/>
      <c r="W158" s="981"/>
      <c r="X158" s="981"/>
      <c r="Y158" s="981"/>
      <c r="Z158" s="981"/>
      <c r="AA158" s="981"/>
      <c r="AB158" s="981"/>
      <c r="AC158" s="981"/>
      <c r="AD158" s="981"/>
      <c r="AE158" s="981"/>
      <c r="AF158" s="981"/>
    </row>
    <row r="159" spans="1:32">
      <c r="A159" s="981"/>
      <c r="B159" s="635"/>
      <c r="J159" s="982"/>
      <c r="K159" s="982"/>
      <c r="O159" s="981"/>
      <c r="P159" s="981"/>
      <c r="Q159" s="981"/>
      <c r="R159" s="981"/>
      <c r="S159" s="981"/>
      <c r="T159" s="981"/>
      <c r="U159" s="981"/>
      <c r="V159" s="981"/>
      <c r="W159" s="981"/>
      <c r="X159" s="981"/>
      <c r="Y159" s="981"/>
      <c r="Z159" s="981"/>
      <c r="AA159" s="981"/>
      <c r="AB159" s="981"/>
      <c r="AC159" s="981"/>
      <c r="AD159" s="981"/>
      <c r="AE159" s="981"/>
      <c r="AF159" s="981"/>
    </row>
    <row r="160" spans="1:32">
      <c r="A160" s="981"/>
      <c r="B160" s="635"/>
      <c r="J160" s="982"/>
      <c r="K160" s="982"/>
      <c r="O160" s="981"/>
      <c r="P160" s="981"/>
      <c r="Q160" s="981"/>
      <c r="R160" s="981"/>
      <c r="S160" s="981"/>
      <c r="T160" s="981"/>
      <c r="U160" s="981"/>
      <c r="V160" s="981"/>
      <c r="W160" s="981"/>
      <c r="X160" s="981"/>
      <c r="Y160" s="981"/>
      <c r="Z160" s="981"/>
      <c r="AA160" s="981"/>
      <c r="AB160" s="981"/>
      <c r="AC160" s="981"/>
      <c r="AD160" s="981"/>
      <c r="AE160" s="981"/>
      <c r="AF160" s="981"/>
    </row>
    <row r="161" spans="1:32">
      <c r="A161" s="981"/>
      <c r="B161" s="635"/>
      <c r="J161" s="982"/>
      <c r="K161" s="982"/>
      <c r="O161" s="981"/>
      <c r="P161" s="981"/>
      <c r="Q161" s="981"/>
      <c r="R161" s="981"/>
      <c r="S161" s="981"/>
      <c r="T161" s="981"/>
      <c r="U161" s="981"/>
      <c r="V161" s="981"/>
      <c r="W161" s="981"/>
      <c r="X161" s="981"/>
      <c r="Y161" s="981"/>
      <c r="Z161" s="981"/>
      <c r="AA161" s="981"/>
      <c r="AB161" s="981"/>
      <c r="AC161" s="981"/>
      <c r="AD161" s="981"/>
      <c r="AE161" s="981"/>
      <c r="AF161" s="981"/>
    </row>
    <row r="162" spans="1:32">
      <c r="A162" s="981"/>
      <c r="B162" s="635"/>
      <c r="J162" s="982"/>
      <c r="K162" s="982"/>
      <c r="O162" s="981"/>
      <c r="P162" s="981"/>
      <c r="Q162" s="981"/>
      <c r="R162" s="981"/>
      <c r="S162" s="981"/>
      <c r="T162" s="981"/>
      <c r="U162" s="981"/>
      <c r="V162" s="981"/>
      <c r="W162" s="981"/>
      <c r="X162" s="981"/>
      <c r="Y162" s="981"/>
      <c r="Z162" s="981"/>
      <c r="AA162" s="981"/>
      <c r="AB162" s="981"/>
      <c r="AC162" s="981"/>
      <c r="AD162" s="981"/>
      <c r="AE162" s="981"/>
      <c r="AF162" s="981"/>
    </row>
    <row r="163" spans="1:32">
      <c r="A163" s="981"/>
      <c r="B163" s="635"/>
      <c r="J163" s="982"/>
      <c r="K163" s="982"/>
      <c r="O163" s="981"/>
      <c r="P163" s="981"/>
      <c r="Q163" s="981"/>
      <c r="R163" s="981"/>
      <c r="S163" s="981"/>
      <c r="T163" s="981"/>
      <c r="U163" s="981"/>
      <c r="V163" s="981"/>
      <c r="W163" s="981"/>
      <c r="X163" s="981"/>
      <c r="Y163" s="981"/>
      <c r="Z163" s="981"/>
      <c r="AA163" s="981"/>
      <c r="AB163" s="981"/>
      <c r="AC163" s="981"/>
      <c r="AD163" s="981"/>
      <c r="AE163" s="981"/>
      <c r="AF163" s="981"/>
    </row>
    <row r="164" spans="1:32">
      <c r="A164" s="981"/>
      <c r="B164" s="635"/>
      <c r="J164" s="982"/>
      <c r="K164" s="982"/>
      <c r="O164" s="981"/>
      <c r="P164" s="981"/>
      <c r="Q164" s="981"/>
      <c r="R164" s="981"/>
      <c r="S164" s="981"/>
      <c r="T164" s="981"/>
      <c r="U164" s="981"/>
      <c r="V164" s="981"/>
      <c r="W164" s="981"/>
      <c r="X164" s="981"/>
      <c r="Y164" s="981"/>
      <c r="Z164" s="981"/>
      <c r="AA164" s="981"/>
      <c r="AB164" s="981"/>
      <c r="AC164" s="981"/>
      <c r="AD164" s="981"/>
      <c r="AE164" s="981"/>
      <c r="AF164" s="981"/>
    </row>
    <row r="165" spans="1:32">
      <c r="A165" s="981"/>
      <c r="B165" s="635"/>
      <c r="J165" s="982"/>
      <c r="K165" s="982"/>
      <c r="O165" s="981"/>
      <c r="P165" s="981"/>
      <c r="Q165" s="981"/>
      <c r="R165" s="981"/>
      <c r="S165" s="981"/>
      <c r="T165" s="981"/>
      <c r="U165" s="981"/>
      <c r="V165" s="981"/>
      <c r="W165" s="981"/>
      <c r="X165" s="981"/>
      <c r="Y165" s="981"/>
      <c r="Z165" s="981"/>
      <c r="AA165" s="981"/>
      <c r="AB165" s="981"/>
      <c r="AC165" s="981"/>
      <c r="AD165" s="981"/>
      <c r="AE165" s="981"/>
      <c r="AF165" s="981"/>
    </row>
    <row r="166" spans="1:32">
      <c r="A166" s="981"/>
      <c r="B166" s="635"/>
      <c r="J166" s="982"/>
      <c r="K166" s="982"/>
      <c r="O166" s="981"/>
      <c r="P166" s="981"/>
      <c r="Q166" s="981"/>
      <c r="R166" s="981"/>
      <c r="S166" s="981"/>
      <c r="T166" s="981"/>
      <c r="U166" s="981"/>
      <c r="V166" s="981"/>
      <c r="W166" s="981"/>
      <c r="X166" s="981"/>
      <c r="Y166" s="981"/>
      <c r="Z166" s="981"/>
      <c r="AA166" s="981"/>
      <c r="AB166" s="981"/>
      <c r="AC166" s="981"/>
      <c r="AD166" s="981"/>
      <c r="AE166" s="981"/>
      <c r="AF166" s="981"/>
    </row>
    <row r="167" spans="1:32">
      <c r="A167" s="981"/>
      <c r="B167" s="635"/>
      <c r="J167" s="982"/>
      <c r="K167" s="982"/>
      <c r="O167" s="981"/>
      <c r="P167" s="981"/>
      <c r="Q167" s="981"/>
      <c r="R167" s="981"/>
      <c r="S167" s="981"/>
      <c r="T167" s="981"/>
      <c r="U167" s="981"/>
      <c r="V167" s="981"/>
      <c r="W167" s="981"/>
      <c r="X167" s="981"/>
      <c r="Y167" s="981"/>
      <c r="Z167" s="981"/>
      <c r="AA167" s="981"/>
      <c r="AB167" s="981"/>
      <c r="AC167" s="981"/>
      <c r="AD167" s="981"/>
      <c r="AE167" s="981"/>
      <c r="AF167" s="981"/>
    </row>
    <row r="168" spans="1:32">
      <c r="A168" s="981"/>
      <c r="B168" s="635"/>
      <c r="J168" s="982"/>
      <c r="K168" s="982"/>
      <c r="O168" s="981"/>
      <c r="P168" s="981"/>
      <c r="Q168" s="981"/>
      <c r="R168" s="981"/>
      <c r="S168" s="981"/>
      <c r="T168" s="981"/>
      <c r="U168" s="981"/>
      <c r="V168" s="981"/>
      <c r="W168" s="981"/>
      <c r="X168" s="981"/>
      <c r="Y168" s="981"/>
      <c r="Z168" s="981"/>
      <c r="AA168" s="981"/>
      <c r="AB168" s="981"/>
      <c r="AC168" s="981"/>
      <c r="AD168" s="981"/>
      <c r="AE168" s="981"/>
      <c r="AF168" s="981"/>
    </row>
    <row r="169" spans="1:32">
      <c r="A169" s="981"/>
      <c r="B169" s="635"/>
      <c r="J169" s="982"/>
      <c r="K169" s="982"/>
      <c r="O169" s="981"/>
      <c r="P169" s="981"/>
      <c r="Q169" s="981"/>
      <c r="R169" s="981"/>
      <c r="S169" s="981"/>
      <c r="T169" s="981"/>
      <c r="U169" s="981"/>
      <c r="V169" s="981"/>
      <c r="W169" s="981"/>
      <c r="X169" s="981"/>
      <c r="Y169" s="981"/>
      <c r="Z169" s="981"/>
      <c r="AA169" s="981"/>
      <c r="AB169" s="981"/>
      <c r="AC169" s="981"/>
      <c r="AD169" s="981"/>
      <c r="AE169" s="981"/>
      <c r="AF169" s="981"/>
    </row>
    <row r="170" spans="1:32">
      <c r="A170" s="981"/>
      <c r="B170" s="635"/>
      <c r="J170" s="982"/>
      <c r="K170" s="982"/>
      <c r="O170" s="981"/>
      <c r="P170" s="981"/>
      <c r="Q170" s="981"/>
      <c r="R170" s="981"/>
      <c r="S170" s="981"/>
      <c r="T170" s="981"/>
      <c r="U170" s="981"/>
      <c r="V170" s="981"/>
      <c r="W170" s="981"/>
      <c r="X170" s="981"/>
      <c r="Y170" s="981"/>
      <c r="Z170" s="981"/>
      <c r="AA170" s="981"/>
      <c r="AB170" s="981"/>
      <c r="AC170" s="981"/>
      <c r="AD170" s="981"/>
      <c r="AE170" s="981"/>
      <c r="AF170" s="981"/>
    </row>
    <row r="171" spans="1:32">
      <c r="A171" s="981"/>
      <c r="B171" s="635"/>
      <c r="J171" s="982"/>
      <c r="K171" s="982"/>
      <c r="O171" s="981"/>
      <c r="P171" s="981"/>
      <c r="Q171" s="981"/>
      <c r="R171" s="981"/>
      <c r="S171" s="981"/>
      <c r="T171" s="981"/>
      <c r="U171" s="981"/>
      <c r="V171" s="981"/>
      <c r="W171" s="981"/>
      <c r="X171" s="981"/>
      <c r="Y171" s="981"/>
      <c r="Z171" s="981"/>
      <c r="AA171" s="981"/>
      <c r="AB171" s="981"/>
      <c r="AC171" s="981"/>
      <c r="AD171" s="981"/>
      <c r="AE171" s="981"/>
      <c r="AF171" s="981"/>
    </row>
    <row r="172" spans="1:32">
      <c r="A172" s="981"/>
      <c r="B172" s="635"/>
      <c r="J172" s="982"/>
      <c r="K172" s="982"/>
      <c r="O172" s="981"/>
      <c r="P172" s="981"/>
      <c r="Q172" s="981"/>
      <c r="R172" s="981"/>
      <c r="S172" s="981"/>
      <c r="T172" s="981"/>
      <c r="U172" s="981"/>
      <c r="V172" s="981"/>
      <c r="W172" s="981"/>
      <c r="X172" s="981"/>
      <c r="Y172" s="981"/>
      <c r="Z172" s="981"/>
      <c r="AA172" s="981"/>
      <c r="AB172" s="981"/>
      <c r="AC172" s="981"/>
      <c r="AD172" s="981"/>
      <c r="AE172" s="981"/>
      <c r="AF172" s="981"/>
    </row>
    <row r="173" spans="1:32">
      <c r="A173" s="981"/>
      <c r="B173" s="635"/>
      <c r="J173" s="982"/>
      <c r="K173" s="982"/>
      <c r="O173" s="981"/>
      <c r="P173" s="981"/>
      <c r="Q173" s="981"/>
      <c r="R173" s="981"/>
      <c r="S173" s="981"/>
      <c r="T173" s="981"/>
      <c r="U173" s="981"/>
      <c r="V173" s="981"/>
      <c r="W173" s="981"/>
      <c r="X173" s="981"/>
      <c r="Y173" s="981"/>
      <c r="Z173" s="981"/>
      <c r="AA173" s="981"/>
      <c r="AB173" s="981"/>
      <c r="AC173" s="981"/>
      <c r="AD173" s="981"/>
      <c r="AE173" s="981"/>
      <c r="AF173" s="981"/>
    </row>
    <row r="174" spans="1:32">
      <c r="A174" s="981"/>
      <c r="B174" s="635"/>
      <c r="J174" s="982"/>
      <c r="K174" s="982"/>
      <c r="O174" s="981"/>
      <c r="P174" s="981"/>
      <c r="Q174" s="981"/>
      <c r="R174" s="981"/>
      <c r="S174" s="981"/>
      <c r="T174" s="981"/>
      <c r="U174" s="981"/>
      <c r="V174" s="981"/>
      <c r="W174" s="981"/>
      <c r="X174" s="981"/>
      <c r="Y174" s="981"/>
      <c r="Z174" s="981"/>
      <c r="AA174" s="981"/>
      <c r="AB174" s="981"/>
      <c r="AC174" s="981"/>
      <c r="AD174" s="981"/>
      <c r="AE174" s="981"/>
      <c r="AF174" s="981"/>
    </row>
    <row r="175" spans="1:32">
      <c r="A175" s="981"/>
      <c r="B175" s="635"/>
      <c r="J175" s="982"/>
      <c r="K175" s="982"/>
      <c r="O175" s="981"/>
      <c r="P175" s="981"/>
      <c r="Q175" s="981"/>
      <c r="R175" s="981"/>
      <c r="S175" s="981"/>
      <c r="T175" s="981"/>
      <c r="U175" s="981"/>
      <c r="V175" s="981"/>
      <c r="W175" s="981"/>
      <c r="X175" s="981"/>
      <c r="Y175" s="981"/>
      <c r="Z175" s="981"/>
      <c r="AA175" s="981"/>
      <c r="AB175" s="981"/>
      <c r="AC175" s="981"/>
      <c r="AD175" s="981"/>
      <c r="AE175" s="981"/>
      <c r="AF175" s="981"/>
    </row>
    <row r="176" spans="1:32">
      <c r="A176" s="981"/>
      <c r="B176" s="635"/>
      <c r="J176" s="982"/>
      <c r="K176" s="982"/>
      <c r="O176" s="981"/>
      <c r="P176" s="981"/>
      <c r="Q176" s="981"/>
      <c r="R176" s="981"/>
      <c r="S176" s="981"/>
      <c r="T176" s="981"/>
      <c r="U176" s="981"/>
      <c r="V176" s="981"/>
      <c r="W176" s="981"/>
      <c r="X176" s="981"/>
      <c r="Y176" s="981"/>
      <c r="Z176" s="981"/>
      <c r="AA176" s="981"/>
      <c r="AB176" s="981"/>
      <c r="AC176" s="981"/>
      <c r="AD176" s="981"/>
      <c r="AE176" s="981"/>
      <c r="AF176" s="981"/>
    </row>
    <row r="177" spans="1:32">
      <c r="A177" s="981"/>
      <c r="B177" s="635"/>
      <c r="J177" s="982"/>
      <c r="K177" s="982"/>
      <c r="O177" s="981"/>
      <c r="P177" s="981"/>
      <c r="Q177" s="981"/>
      <c r="R177" s="981"/>
      <c r="S177" s="981"/>
      <c r="T177" s="981"/>
      <c r="U177" s="981"/>
      <c r="V177" s="981"/>
      <c r="W177" s="981"/>
      <c r="X177" s="981"/>
      <c r="Y177" s="981"/>
      <c r="Z177" s="981"/>
      <c r="AA177" s="981"/>
      <c r="AB177" s="981"/>
      <c r="AC177" s="981"/>
      <c r="AD177" s="981"/>
      <c r="AE177" s="981"/>
      <c r="AF177" s="981"/>
    </row>
    <row r="178" spans="1:32">
      <c r="A178" s="981"/>
      <c r="B178" s="635"/>
      <c r="J178" s="982"/>
      <c r="K178" s="982"/>
      <c r="O178" s="981"/>
      <c r="P178" s="981"/>
      <c r="Q178" s="981"/>
      <c r="R178" s="981"/>
      <c r="S178" s="981"/>
      <c r="T178" s="981"/>
      <c r="U178" s="981"/>
      <c r="V178" s="981"/>
      <c r="W178" s="981"/>
      <c r="X178" s="981"/>
      <c r="Y178" s="981"/>
      <c r="Z178" s="981"/>
      <c r="AA178" s="981"/>
      <c r="AB178" s="981"/>
      <c r="AC178" s="981"/>
      <c r="AD178" s="981"/>
      <c r="AE178" s="981"/>
      <c r="AF178" s="981"/>
    </row>
    <row r="179" spans="1:32">
      <c r="A179" s="981"/>
      <c r="B179" s="635"/>
      <c r="J179" s="982"/>
      <c r="K179" s="982"/>
      <c r="O179" s="981"/>
      <c r="P179" s="981"/>
      <c r="Q179" s="981"/>
      <c r="R179" s="981"/>
      <c r="S179" s="981"/>
      <c r="T179" s="981"/>
      <c r="U179" s="981"/>
      <c r="V179" s="981"/>
      <c r="W179" s="981"/>
      <c r="X179" s="981"/>
      <c r="Y179" s="981"/>
      <c r="Z179" s="981"/>
      <c r="AA179" s="981"/>
      <c r="AB179" s="981"/>
      <c r="AC179" s="981"/>
      <c r="AD179" s="981"/>
      <c r="AE179" s="981"/>
      <c r="AF179" s="981"/>
    </row>
    <row r="180" spans="1:32">
      <c r="A180" s="981"/>
      <c r="B180" s="635"/>
      <c r="J180" s="982"/>
      <c r="K180" s="982"/>
      <c r="O180" s="981"/>
      <c r="P180" s="981"/>
      <c r="Q180" s="981"/>
      <c r="R180" s="981"/>
      <c r="S180" s="981"/>
      <c r="T180" s="981"/>
      <c r="U180" s="981"/>
      <c r="V180" s="981"/>
      <c r="W180" s="981"/>
      <c r="X180" s="981"/>
      <c r="Y180" s="981"/>
      <c r="Z180" s="981"/>
      <c r="AA180" s="981"/>
      <c r="AB180" s="981"/>
      <c r="AC180" s="981"/>
      <c r="AD180" s="981"/>
      <c r="AE180" s="981"/>
      <c r="AF180" s="981"/>
    </row>
    <row r="181" spans="1:32">
      <c r="A181" s="981"/>
      <c r="B181" s="635"/>
      <c r="J181" s="982"/>
      <c r="K181" s="982"/>
      <c r="O181" s="981"/>
      <c r="P181" s="981"/>
      <c r="Q181" s="981"/>
      <c r="R181" s="981"/>
      <c r="S181" s="981"/>
      <c r="T181" s="981"/>
      <c r="U181" s="981"/>
      <c r="V181" s="981"/>
      <c r="W181" s="981"/>
      <c r="X181" s="981"/>
      <c r="Y181" s="981"/>
      <c r="Z181" s="981"/>
      <c r="AA181" s="981"/>
      <c r="AB181" s="981"/>
      <c r="AC181" s="981"/>
      <c r="AD181" s="981"/>
      <c r="AE181" s="981"/>
      <c r="AF181" s="981"/>
    </row>
    <row r="182" spans="1:32">
      <c r="A182" s="981"/>
      <c r="B182" s="635"/>
      <c r="J182" s="982"/>
      <c r="K182" s="982"/>
      <c r="O182" s="981"/>
      <c r="P182" s="981"/>
      <c r="Q182" s="981"/>
      <c r="R182" s="981"/>
      <c r="S182" s="981"/>
      <c r="T182" s="981"/>
      <c r="U182" s="981"/>
      <c r="V182" s="981"/>
      <c r="W182" s="981"/>
      <c r="X182" s="981"/>
      <c r="Y182" s="981"/>
      <c r="Z182" s="981"/>
      <c r="AA182" s="981"/>
      <c r="AB182" s="981"/>
      <c r="AC182" s="981"/>
      <c r="AD182" s="981"/>
      <c r="AE182" s="981"/>
      <c r="AF182" s="981"/>
    </row>
    <row r="183" spans="1:32">
      <c r="A183" s="981"/>
      <c r="B183" s="635"/>
      <c r="J183" s="982"/>
      <c r="K183" s="982"/>
      <c r="O183" s="981"/>
      <c r="P183" s="981"/>
      <c r="Q183" s="981"/>
      <c r="R183" s="981"/>
      <c r="S183" s="981"/>
      <c r="T183" s="981"/>
      <c r="U183" s="981"/>
      <c r="V183" s="981"/>
      <c r="W183" s="981"/>
      <c r="X183" s="981"/>
      <c r="Y183" s="981"/>
      <c r="Z183" s="981"/>
      <c r="AA183" s="981"/>
      <c r="AB183" s="981"/>
      <c r="AC183" s="981"/>
      <c r="AD183" s="981"/>
      <c r="AE183" s="981"/>
      <c r="AF183" s="981"/>
    </row>
    <row r="184" spans="1:32">
      <c r="A184" s="981"/>
      <c r="B184" s="635"/>
      <c r="J184" s="982"/>
      <c r="K184" s="982"/>
      <c r="O184" s="981"/>
      <c r="P184" s="981"/>
      <c r="Q184" s="981"/>
      <c r="R184" s="981"/>
      <c r="S184" s="981"/>
      <c r="T184" s="981"/>
      <c r="U184" s="981"/>
      <c r="V184" s="981"/>
      <c r="W184" s="981"/>
      <c r="X184" s="981"/>
      <c r="Y184" s="981"/>
      <c r="Z184" s="981"/>
      <c r="AA184" s="981"/>
      <c r="AB184" s="981"/>
      <c r="AC184" s="981"/>
      <c r="AD184" s="981"/>
      <c r="AE184" s="981"/>
      <c r="AF184" s="981"/>
    </row>
    <row r="185" spans="1:32">
      <c r="A185" s="981"/>
      <c r="B185" s="635"/>
      <c r="J185" s="982"/>
      <c r="K185" s="982"/>
      <c r="O185" s="981"/>
      <c r="P185" s="981"/>
      <c r="Q185" s="981"/>
      <c r="R185" s="981"/>
      <c r="S185" s="981"/>
      <c r="T185" s="981"/>
      <c r="U185" s="981"/>
      <c r="V185" s="981"/>
      <c r="W185" s="981"/>
      <c r="X185" s="981"/>
      <c r="Y185" s="981"/>
      <c r="Z185" s="981"/>
      <c r="AA185" s="981"/>
      <c r="AB185" s="981"/>
      <c r="AC185" s="981"/>
      <c r="AD185" s="981"/>
      <c r="AE185" s="981"/>
      <c r="AF185" s="981"/>
    </row>
    <row r="186" spans="1:32">
      <c r="A186" s="981"/>
      <c r="B186" s="635"/>
      <c r="J186" s="982"/>
      <c r="K186" s="982"/>
      <c r="O186" s="981"/>
      <c r="P186" s="981"/>
      <c r="Q186" s="981"/>
      <c r="R186" s="981"/>
      <c r="S186" s="981"/>
      <c r="T186" s="981"/>
      <c r="U186" s="981"/>
      <c r="V186" s="981"/>
      <c r="W186" s="981"/>
      <c r="X186" s="981"/>
      <c r="Y186" s="981"/>
      <c r="Z186" s="981"/>
      <c r="AA186" s="981"/>
      <c r="AB186" s="981"/>
      <c r="AC186" s="981"/>
      <c r="AD186" s="981"/>
      <c r="AE186" s="981"/>
      <c r="AF186" s="981"/>
    </row>
    <row r="187" spans="1:32">
      <c r="A187" s="981"/>
      <c r="B187" s="635"/>
      <c r="J187" s="982"/>
      <c r="K187" s="982"/>
      <c r="O187" s="981"/>
      <c r="P187" s="981"/>
      <c r="Q187" s="981"/>
      <c r="R187" s="981"/>
      <c r="S187" s="981"/>
      <c r="T187" s="981"/>
      <c r="U187" s="981"/>
      <c r="V187" s="981"/>
      <c r="W187" s="981"/>
      <c r="X187" s="981"/>
      <c r="Y187" s="981"/>
      <c r="Z187" s="981"/>
      <c r="AA187" s="981"/>
      <c r="AB187" s="981"/>
      <c r="AC187" s="981"/>
      <c r="AD187" s="981"/>
      <c r="AE187" s="981"/>
      <c r="AF187" s="981"/>
    </row>
    <row r="188" spans="1:32">
      <c r="A188" s="981"/>
      <c r="B188" s="635"/>
      <c r="J188" s="982"/>
      <c r="K188" s="982"/>
      <c r="O188" s="981"/>
      <c r="P188" s="981"/>
      <c r="Q188" s="981"/>
      <c r="R188" s="981"/>
      <c r="S188" s="981"/>
      <c r="T188" s="981"/>
      <c r="U188" s="981"/>
      <c r="V188" s="981"/>
      <c r="W188" s="981"/>
      <c r="X188" s="981"/>
      <c r="Y188" s="981"/>
      <c r="Z188" s="981"/>
      <c r="AA188" s="981"/>
      <c r="AB188" s="981"/>
      <c r="AC188" s="981"/>
      <c r="AD188" s="981"/>
      <c r="AE188" s="981"/>
      <c r="AF188" s="981"/>
    </row>
    <row r="189" spans="1:32">
      <c r="A189" s="981"/>
      <c r="B189" s="635"/>
      <c r="J189" s="982"/>
      <c r="K189" s="982"/>
      <c r="O189" s="981"/>
      <c r="P189" s="981"/>
      <c r="Q189" s="981"/>
      <c r="R189" s="981"/>
      <c r="S189" s="981"/>
      <c r="T189" s="981"/>
      <c r="U189" s="981"/>
      <c r="V189" s="981"/>
      <c r="W189" s="981"/>
      <c r="X189" s="981"/>
      <c r="Y189" s="981"/>
      <c r="Z189" s="981"/>
      <c r="AA189" s="981"/>
      <c r="AB189" s="981"/>
      <c r="AC189" s="981"/>
      <c r="AD189" s="981"/>
      <c r="AE189" s="981"/>
      <c r="AF189" s="981"/>
    </row>
    <row r="190" spans="1:32">
      <c r="A190" s="981"/>
      <c r="B190" s="635"/>
      <c r="J190" s="982"/>
      <c r="K190" s="982"/>
      <c r="O190" s="981"/>
      <c r="P190" s="981"/>
      <c r="Q190" s="981"/>
      <c r="R190" s="981"/>
      <c r="S190" s="981"/>
      <c r="T190" s="981"/>
      <c r="U190" s="981"/>
      <c r="V190" s="981"/>
      <c r="W190" s="981"/>
      <c r="X190" s="981"/>
      <c r="Y190" s="981"/>
      <c r="Z190" s="981"/>
      <c r="AA190" s="981"/>
      <c r="AB190" s="981"/>
      <c r="AC190" s="981"/>
      <c r="AD190" s="981"/>
      <c r="AE190" s="981"/>
      <c r="AF190" s="981"/>
    </row>
    <row r="191" spans="1:32">
      <c r="A191" s="981"/>
      <c r="B191" s="635"/>
      <c r="J191" s="982"/>
      <c r="K191" s="982"/>
      <c r="O191" s="981"/>
      <c r="P191" s="981"/>
      <c r="Q191" s="981"/>
      <c r="R191" s="981"/>
      <c r="S191" s="981"/>
      <c r="T191" s="981"/>
      <c r="U191" s="981"/>
      <c r="V191" s="981"/>
      <c r="W191" s="981"/>
      <c r="X191" s="981"/>
      <c r="Y191" s="981"/>
      <c r="Z191" s="981"/>
      <c r="AA191" s="981"/>
      <c r="AB191" s="981"/>
      <c r="AC191" s="981"/>
      <c r="AD191" s="981"/>
      <c r="AE191" s="981"/>
      <c r="AF191" s="981"/>
    </row>
    <row r="192" spans="1:32">
      <c r="A192" s="981"/>
      <c r="B192" s="635"/>
      <c r="J192" s="982"/>
      <c r="K192" s="982"/>
      <c r="O192" s="981"/>
      <c r="P192" s="981"/>
      <c r="Q192" s="981"/>
      <c r="R192" s="981"/>
      <c r="S192" s="981"/>
      <c r="T192" s="981"/>
      <c r="U192" s="981"/>
      <c r="V192" s="981"/>
      <c r="W192" s="981"/>
      <c r="X192" s="981"/>
      <c r="Y192" s="981"/>
      <c r="Z192" s="981"/>
      <c r="AA192" s="981"/>
      <c r="AB192" s="981"/>
      <c r="AC192" s="981"/>
      <c r="AD192" s="981"/>
      <c r="AE192" s="981"/>
      <c r="AF192" s="981"/>
    </row>
    <row r="193" spans="1:32">
      <c r="A193" s="981"/>
      <c r="B193" s="635"/>
      <c r="J193" s="982"/>
      <c r="K193" s="982"/>
      <c r="O193" s="981"/>
      <c r="P193" s="981"/>
      <c r="Q193" s="981"/>
      <c r="R193" s="981"/>
      <c r="S193" s="981"/>
      <c r="T193" s="981"/>
      <c r="U193" s="981"/>
      <c r="V193" s="981"/>
      <c r="W193" s="981"/>
      <c r="X193" s="981"/>
      <c r="Y193" s="981"/>
      <c r="Z193" s="981"/>
      <c r="AA193" s="981"/>
      <c r="AB193" s="981"/>
      <c r="AC193" s="981"/>
      <c r="AD193" s="981"/>
      <c r="AE193" s="981"/>
      <c r="AF193" s="981"/>
    </row>
    <row r="194" spans="1:32">
      <c r="A194" s="981"/>
      <c r="B194" s="635"/>
      <c r="J194" s="982"/>
      <c r="K194" s="982"/>
      <c r="O194" s="981"/>
      <c r="P194" s="981"/>
      <c r="Q194" s="981"/>
      <c r="R194" s="981"/>
      <c r="S194" s="981"/>
      <c r="T194" s="981"/>
      <c r="U194" s="981"/>
      <c r="V194" s="981"/>
      <c r="W194" s="981"/>
      <c r="X194" s="981"/>
      <c r="Y194" s="981"/>
      <c r="Z194" s="981"/>
      <c r="AA194" s="981"/>
      <c r="AB194" s="981"/>
      <c r="AC194" s="981"/>
      <c r="AD194" s="981"/>
      <c r="AE194" s="981"/>
      <c r="AF194" s="981"/>
    </row>
    <row r="195" spans="1:32">
      <c r="A195" s="981"/>
      <c r="B195" s="635"/>
      <c r="J195" s="982"/>
      <c r="K195" s="982"/>
      <c r="O195" s="981"/>
      <c r="P195" s="981"/>
      <c r="Q195" s="981"/>
      <c r="R195" s="981"/>
      <c r="S195" s="981"/>
      <c r="T195" s="981"/>
      <c r="U195" s="981"/>
      <c r="V195" s="981"/>
      <c r="W195" s="981"/>
      <c r="X195" s="981"/>
      <c r="Y195" s="981"/>
      <c r="Z195" s="981"/>
      <c r="AA195" s="981"/>
      <c r="AB195" s="981"/>
      <c r="AC195" s="981"/>
      <c r="AD195" s="981"/>
      <c r="AE195" s="981"/>
      <c r="AF195" s="981"/>
    </row>
    <row r="196" spans="1:32">
      <c r="A196" s="981"/>
      <c r="B196" s="635"/>
      <c r="J196" s="982"/>
      <c r="K196" s="982"/>
      <c r="O196" s="981"/>
      <c r="P196" s="981"/>
      <c r="Q196" s="981"/>
      <c r="R196" s="981"/>
      <c r="S196" s="981"/>
      <c r="T196" s="981"/>
      <c r="U196" s="981"/>
      <c r="V196" s="981"/>
      <c r="W196" s="981"/>
      <c r="X196" s="981"/>
      <c r="Y196" s="981"/>
      <c r="Z196" s="981"/>
      <c r="AA196" s="981"/>
      <c r="AB196" s="981"/>
      <c r="AC196" s="981"/>
      <c r="AD196" s="981"/>
      <c r="AE196" s="981"/>
      <c r="AF196" s="981"/>
    </row>
    <row r="197" spans="1:32">
      <c r="A197" s="981"/>
      <c r="B197" s="635"/>
      <c r="J197" s="982"/>
      <c r="K197" s="982"/>
      <c r="O197" s="981"/>
      <c r="P197" s="981"/>
      <c r="Q197" s="981"/>
      <c r="R197" s="981"/>
      <c r="S197" s="981"/>
      <c r="T197" s="981"/>
      <c r="U197" s="981"/>
      <c r="V197" s="981"/>
      <c r="W197" s="981"/>
      <c r="X197" s="981"/>
      <c r="Y197" s="981"/>
      <c r="Z197" s="981"/>
      <c r="AA197" s="981"/>
      <c r="AB197" s="981"/>
      <c r="AC197" s="981"/>
      <c r="AD197" s="981"/>
      <c r="AE197" s="981"/>
      <c r="AF197" s="981"/>
    </row>
    <row r="198" spans="1:32">
      <c r="A198" s="981"/>
      <c r="B198" s="635"/>
      <c r="J198" s="982"/>
      <c r="K198" s="982"/>
      <c r="O198" s="981"/>
      <c r="P198" s="981"/>
      <c r="Q198" s="981"/>
      <c r="R198" s="981"/>
      <c r="S198" s="981"/>
      <c r="T198" s="981"/>
      <c r="U198" s="981"/>
      <c r="V198" s="981"/>
      <c r="W198" s="981"/>
      <c r="X198" s="981"/>
      <c r="Y198" s="981"/>
      <c r="Z198" s="981"/>
      <c r="AA198" s="981"/>
      <c r="AB198" s="981"/>
      <c r="AC198" s="981"/>
      <c r="AD198" s="981"/>
      <c r="AE198" s="981"/>
      <c r="AF198" s="981"/>
    </row>
    <row r="199" spans="1:32">
      <c r="A199" s="981"/>
      <c r="B199" s="635"/>
      <c r="J199" s="982"/>
      <c r="K199" s="982"/>
      <c r="O199" s="981"/>
      <c r="P199" s="981"/>
      <c r="Q199" s="981"/>
      <c r="R199" s="981"/>
      <c r="S199" s="981"/>
      <c r="T199" s="981"/>
      <c r="U199" s="981"/>
      <c r="V199" s="981"/>
      <c r="W199" s="981"/>
      <c r="X199" s="981"/>
      <c r="Y199" s="981"/>
      <c r="Z199" s="981"/>
      <c r="AA199" s="981"/>
      <c r="AB199" s="981"/>
      <c r="AC199" s="981"/>
      <c r="AD199" s="981"/>
      <c r="AE199" s="981"/>
      <c r="AF199" s="981"/>
    </row>
    <row r="200" spans="1:32">
      <c r="A200" s="981"/>
      <c r="B200" s="635"/>
      <c r="J200" s="982"/>
      <c r="K200" s="982"/>
      <c r="O200" s="981"/>
      <c r="P200" s="981"/>
      <c r="Q200" s="981"/>
      <c r="R200" s="981"/>
      <c r="S200" s="981"/>
      <c r="T200" s="981"/>
      <c r="U200" s="981"/>
      <c r="V200" s="981"/>
      <c r="W200" s="981"/>
      <c r="X200" s="981"/>
      <c r="Y200" s="981"/>
      <c r="Z200" s="981"/>
      <c r="AA200" s="981"/>
      <c r="AB200" s="981"/>
      <c r="AC200" s="981"/>
      <c r="AD200" s="981"/>
      <c r="AE200" s="981"/>
      <c r="AF200" s="981"/>
    </row>
    <row r="201" spans="1:32">
      <c r="A201" s="981"/>
      <c r="B201" s="635"/>
      <c r="J201" s="982"/>
      <c r="K201" s="982"/>
      <c r="O201" s="981"/>
      <c r="P201" s="981"/>
      <c r="Q201" s="981"/>
      <c r="R201" s="981"/>
      <c r="S201" s="981"/>
      <c r="T201" s="981"/>
      <c r="U201" s="981"/>
      <c r="V201" s="981"/>
      <c r="W201" s="981"/>
      <c r="X201" s="981"/>
      <c r="Y201" s="981"/>
      <c r="Z201" s="981"/>
      <c r="AA201" s="981"/>
      <c r="AB201" s="981"/>
      <c r="AC201" s="981"/>
      <c r="AD201" s="981"/>
      <c r="AE201" s="981"/>
      <c r="AF201" s="981"/>
    </row>
    <row r="202" spans="1:32">
      <c r="A202" s="981"/>
      <c r="B202" s="635"/>
      <c r="J202" s="982"/>
      <c r="K202" s="982"/>
      <c r="O202" s="981"/>
      <c r="P202" s="981"/>
      <c r="Q202" s="981"/>
      <c r="R202" s="981"/>
      <c r="S202" s="981"/>
      <c r="T202" s="981"/>
      <c r="U202" s="981"/>
      <c r="V202" s="981"/>
      <c r="W202" s="981"/>
      <c r="X202" s="981"/>
      <c r="Y202" s="981"/>
      <c r="Z202" s="981"/>
      <c r="AA202" s="981"/>
      <c r="AB202" s="981"/>
      <c r="AC202" s="981"/>
      <c r="AD202" s="981"/>
      <c r="AE202" s="981"/>
      <c r="AF202" s="981"/>
    </row>
    <row r="203" spans="1:32">
      <c r="A203" s="981"/>
      <c r="B203" s="635"/>
      <c r="J203" s="982"/>
      <c r="K203" s="982"/>
      <c r="O203" s="981"/>
      <c r="P203" s="981"/>
      <c r="Q203" s="981"/>
      <c r="R203" s="981"/>
      <c r="S203" s="981"/>
      <c r="T203" s="981"/>
      <c r="U203" s="981"/>
      <c r="V203" s="981"/>
      <c r="W203" s="981"/>
      <c r="X203" s="981"/>
      <c r="Y203" s="981"/>
      <c r="Z203" s="981"/>
      <c r="AA203" s="981"/>
      <c r="AB203" s="981"/>
      <c r="AC203" s="981"/>
      <c r="AD203" s="981"/>
      <c r="AE203" s="981"/>
      <c r="AF203" s="981"/>
    </row>
    <row r="204" spans="1:32">
      <c r="A204" s="981"/>
      <c r="B204" s="635"/>
      <c r="J204" s="982"/>
      <c r="K204" s="982"/>
      <c r="O204" s="981"/>
      <c r="P204" s="981"/>
      <c r="Q204" s="981"/>
      <c r="R204" s="981"/>
      <c r="S204" s="981"/>
      <c r="T204" s="981"/>
      <c r="U204" s="981"/>
      <c r="V204" s="981"/>
      <c r="W204" s="981"/>
      <c r="X204" s="981"/>
      <c r="Y204" s="981"/>
      <c r="Z204" s="981"/>
      <c r="AA204" s="981"/>
      <c r="AB204" s="981"/>
      <c r="AC204" s="981"/>
      <c r="AD204" s="981"/>
      <c r="AE204" s="981"/>
      <c r="AF204" s="981"/>
    </row>
    <row r="205" spans="1:32">
      <c r="A205" s="981"/>
      <c r="B205" s="635"/>
      <c r="J205" s="982"/>
      <c r="K205" s="982"/>
      <c r="O205" s="981"/>
      <c r="P205" s="981"/>
      <c r="Q205" s="981"/>
      <c r="R205" s="981"/>
      <c r="S205" s="981"/>
      <c r="T205" s="981"/>
      <c r="U205" s="981"/>
      <c r="V205" s="981"/>
      <c r="W205" s="981"/>
      <c r="X205" s="981"/>
      <c r="Y205" s="981"/>
      <c r="Z205" s="981"/>
      <c r="AA205" s="981"/>
      <c r="AB205" s="981"/>
      <c r="AC205" s="981"/>
      <c r="AD205" s="981"/>
      <c r="AE205" s="981"/>
      <c r="AF205" s="981"/>
    </row>
    <row r="206" spans="1:32">
      <c r="A206" s="981"/>
      <c r="B206" s="635"/>
      <c r="J206" s="982"/>
      <c r="K206" s="982"/>
      <c r="O206" s="981"/>
      <c r="P206" s="981"/>
      <c r="Q206" s="981"/>
      <c r="R206" s="981"/>
      <c r="S206" s="981"/>
      <c r="T206" s="981"/>
      <c r="U206" s="981"/>
      <c r="V206" s="981"/>
      <c r="W206" s="981"/>
      <c r="X206" s="981"/>
      <c r="Y206" s="981"/>
      <c r="Z206" s="981"/>
      <c r="AA206" s="981"/>
      <c r="AB206" s="981"/>
      <c r="AC206" s="981"/>
      <c r="AD206" s="981"/>
      <c r="AE206" s="981"/>
      <c r="AF206" s="981"/>
    </row>
    <row r="207" spans="1:32">
      <c r="A207" s="981"/>
      <c r="B207" s="635"/>
      <c r="J207" s="982"/>
      <c r="K207" s="982"/>
      <c r="O207" s="981"/>
      <c r="P207" s="981"/>
      <c r="Q207" s="981"/>
      <c r="R207" s="981"/>
      <c r="S207" s="981"/>
      <c r="T207" s="981"/>
      <c r="U207" s="981"/>
      <c r="V207" s="981"/>
      <c r="W207" s="981"/>
      <c r="X207" s="981"/>
      <c r="Y207" s="981"/>
      <c r="Z207" s="981"/>
      <c r="AA207" s="981"/>
      <c r="AB207" s="981"/>
      <c r="AC207" s="981"/>
      <c r="AD207" s="981"/>
      <c r="AE207" s="981"/>
      <c r="AF207" s="981"/>
    </row>
    <row r="208" spans="1:32">
      <c r="A208" s="981"/>
      <c r="B208" s="635"/>
      <c r="J208" s="982"/>
      <c r="K208" s="982"/>
      <c r="O208" s="981"/>
      <c r="P208" s="981"/>
      <c r="Q208" s="981"/>
      <c r="R208" s="981"/>
      <c r="S208" s="981"/>
      <c r="T208" s="981"/>
      <c r="U208" s="981"/>
      <c r="V208" s="981"/>
      <c r="W208" s="981"/>
      <c r="X208" s="981"/>
      <c r="Y208" s="981"/>
      <c r="Z208" s="981"/>
      <c r="AA208" s="981"/>
      <c r="AB208" s="981"/>
      <c r="AC208" s="981"/>
      <c r="AD208" s="981"/>
      <c r="AE208" s="981"/>
      <c r="AF208" s="981"/>
    </row>
    <row r="209" spans="1:32">
      <c r="A209" s="981"/>
      <c r="B209" s="635"/>
      <c r="J209" s="982"/>
      <c r="K209" s="982"/>
      <c r="O209" s="981"/>
      <c r="P209" s="981"/>
      <c r="Q209" s="981"/>
      <c r="R209" s="981"/>
      <c r="S209" s="981"/>
      <c r="T209" s="981"/>
      <c r="U209" s="981"/>
      <c r="V209" s="981"/>
      <c r="W209" s="981"/>
      <c r="X209" s="981"/>
      <c r="Y209" s="981"/>
      <c r="Z209" s="981"/>
      <c r="AA209" s="981"/>
      <c r="AB209" s="981"/>
      <c r="AC209" s="981"/>
      <c r="AD209" s="981"/>
      <c r="AE209" s="981"/>
      <c r="AF209" s="981"/>
    </row>
    <row r="210" spans="1:32">
      <c r="A210" s="981"/>
      <c r="B210" s="635"/>
      <c r="J210" s="982"/>
      <c r="K210" s="982"/>
      <c r="O210" s="981"/>
      <c r="P210" s="981"/>
      <c r="Q210" s="981"/>
      <c r="R210" s="981"/>
      <c r="S210" s="981"/>
      <c r="T210" s="981"/>
      <c r="U210" s="981"/>
      <c r="V210" s="981"/>
      <c r="W210" s="981"/>
      <c r="X210" s="981"/>
      <c r="Y210" s="981"/>
      <c r="Z210" s="981"/>
      <c r="AA210" s="981"/>
      <c r="AB210" s="981"/>
      <c r="AC210" s="981"/>
      <c r="AD210" s="981"/>
      <c r="AE210" s="981"/>
      <c r="AF210" s="981"/>
    </row>
    <row r="211" spans="1:32">
      <c r="A211" s="981"/>
      <c r="B211" s="635"/>
      <c r="J211" s="982"/>
      <c r="K211" s="982"/>
      <c r="O211" s="981"/>
      <c r="P211" s="981"/>
      <c r="Q211" s="981"/>
      <c r="R211" s="981"/>
      <c r="S211" s="981"/>
      <c r="T211" s="981"/>
      <c r="U211" s="981"/>
      <c r="V211" s="981"/>
      <c r="W211" s="981"/>
      <c r="X211" s="981"/>
      <c r="Y211" s="981"/>
      <c r="Z211" s="981"/>
      <c r="AA211" s="981"/>
      <c r="AB211" s="981"/>
      <c r="AC211" s="981"/>
      <c r="AD211" s="981"/>
      <c r="AE211" s="981"/>
      <c r="AF211" s="981"/>
    </row>
    <row r="212" spans="1:32">
      <c r="A212" s="981"/>
      <c r="B212" s="635"/>
      <c r="J212" s="982"/>
      <c r="K212" s="982"/>
      <c r="O212" s="981"/>
      <c r="P212" s="981"/>
      <c r="Q212" s="981"/>
      <c r="R212" s="981"/>
      <c r="S212" s="981"/>
      <c r="T212" s="981"/>
      <c r="U212" s="981"/>
      <c r="V212" s="981"/>
      <c r="W212" s="981"/>
      <c r="X212" s="981"/>
      <c r="Y212" s="981"/>
      <c r="Z212" s="981"/>
      <c r="AA212" s="981"/>
      <c r="AB212" s="981"/>
      <c r="AC212" s="981"/>
      <c r="AD212" s="981"/>
      <c r="AE212" s="981"/>
      <c r="AF212" s="981"/>
    </row>
    <row r="213" spans="1:32">
      <c r="A213" s="981"/>
      <c r="B213" s="635"/>
      <c r="J213" s="982"/>
      <c r="K213" s="982"/>
      <c r="O213" s="981"/>
      <c r="P213" s="981"/>
      <c r="Q213" s="981"/>
      <c r="R213" s="981"/>
      <c r="S213" s="981"/>
      <c r="T213" s="981"/>
      <c r="U213" s="981"/>
      <c r="V213" s="981"/>
      <c r="W213" s="981"/>
      <c r="X213" s="981"/>
      <c r="Y213" s="981"/>
      <c r="Z213" s="981"/>
      <c r="AA213" s="981"/>
      <c r="AB213" s="981"/>
      <c r="AC213" s="981"/>
      <c r="AD213" s="981"/>
      <c r="AE213" s="981"/>
      <c r="AF213" s="981"/>
    </row>
    <row r="214" spans="1:32">
      <c r="A214" s="981"/>
      <c r="B214" s="635"/>
      <c r="J214" s="982"/>
      <c r="K214" s="982"/>
      <c r="O214" s="981"/>
      <c r="P214" s="981"/>
      <c r="Q214" s="981"/>
      <c r="R214" s="981"/>
      <c r="S214" s="981"/>
      <c r="T214" s="981"/>
      <c r="U214" s="981"/>
      <c r="V214" s="981"/>
      <c r="W214" s="981"/>
      <c r="X214" s="981"/>
      <c r="Y214" s="981"/>
      <c r="Z214" s="981"/>
      <c r="AA214" s="981"/>
      <c r="AB214" s="981"/>
      <c r="AC214" s="981"/>
      <c r="AD214" s="981"/>
      <c r="AE214" s="981"/>
      <c r="AF214" s="981"/>
    </row>
    <row r="215" spans="1:32">
      <c r="A215" s="981"/>
      <c r="B215" s="635"/>
      <c r="J215" s="982"/>
      <c r="K215" s="982"/>
      <c r="O215" s="981"/>
      <c r="P215" s="981"/>
      <c r="Q215" s="981"/>
      <c r="R215" s="981"/>
      <c r="S215" s="981"/>
      <c r="T215" s="981"/>
      <c r="U215" s="981"/>
      <c r="V215" s="981"/>
      <c r="W215" s="981"/>
      <c r="X215" s="981"/>
      <c r="Y215" s="981"/>
      <c r="Z215" s="981"/>
      <c r="AA215" s="981"/>
      <c r="AB215" s="981"/>
      <c r="AC215" s="981"/>
      <c r="AD215" s="981"/>
      <c r="AE215" s="981"/>
      <c r="AF215" s="981"/>
    </row>
    <row r="216" spans="1:32">
      <c r="A216" s="981"/>
      <c r="B216" s="635"/>
      <c r="J216" s="982"/>
      <c r="K216" s="982"/>
      <c r="O216" s="981"/>
      <c r="P216" s="981"/>
      <c r="Q216" s="981"/>
      <c r="R216" s="981"/>
      <c r="S216" s="981"/>
      <c r="T216" s="981"/>
      <c r="U216" s="981"/>
      <c r="V216" s="981"/>
      <c r="W216" s="981"/>
      <c r="X216" s="981"/>
      <c r="Y216" s="981"/>
      <c r="Z216" s="981"/>
      <c r="AA216" s="981"/>
      <c r="AB216" s="981"/>
      <c r="AC216" s="981"/>
      <c r="AD216" s="981"/>
      <c r="AE216" s="981"/>
      <c r="AF216" s="981"/>
    </row>
    <row r="217" spans="1:32">
      <c r="A217" s="981"/>
      <c r="B217" s="635"/>
      <c r="J217" s="982"/>
      <c r="K217" s="982"/>
      <c r="O217" s="981"/>
      <c r="P217" s="981"/>
      <c r="Q217" s="981"/>
      <c r="R217" s="981"/>
      <c r="S217" s="981"/>
      <c r="T217" s="981"/>
      <c r="U217" s="981"/>
      <c r="V217" s="981"/>
      <c r="W217" s="981"/>
      <c r="X217" s="981"/>
      <c r="Y217" s="981"/>
      <c r="Z217" s="981"/>
      <c r="AA217" s="981"/>
      <c r="AB217" s="981"/>
      <c r="AC217" s="981"/>
      <c r="AD217" s="981"/>
      <c r="AE217" s="981"/>
      <c r="AF217" s="981"/>
    </row>
    <row r="218" spans="1:32">
      <c r="A218" s="981"/>
      <c r="B218" s="635"/>
      <c r="J218" s="982"/>
      <c r="K218" s="982"/>
      <c r="O218" s="981"/>
      <c r="P218" s="981"/>
      <c r="Q218" s="981"/>
      <c r="R218" s="981"/>
      <c r="S218" s="981"/>
      <c r="T218" s="981"/>
      <c r="U218" s="981"/>
      <c r="V218" s="981"/>
      <c r="W218" s="981"/>
      <c r="X218" s="981"/>
      <c r="Y218" s="981"/>
      <c r="Z218" s="981"/>
      <c r="AA218" s="981"/>
      <c r="AB218" s="981"/>
      <c r="AC218" s="981"/>
      <c r="AD218" s="981"/>
      <c r="AE218" s="981"/>
      <c r="AF218" s="981"/>
    </row>
    <row r="219" spans="1:32">
      <c r="A219" s="981"/>
      <c r="B219" s="635"/>
      <c r="J219" s="982"/>
      <c r="K219" s="982"/>
      <c r="O219" s="981"/>
      <c r="P219" s="981"/>
      <c r="Q219" s="981"/>
      <c r="R219" s="981"/>
      <c r="S219" s="981"/>
      <c r="T219" s="981"/>
      <c r="U219" s="981"/>
      <c r="V219" s="981"/>
      <c r="W219" s="981"/>
      <c r="X219" s="981"/>
      <c r="Y219" s="981"/>
      <c r="Z219" s="981"/>
      <c r="AA219" s="981"/>
      <c r="AB219" s="981"/>
      <c r="AC219" s="981"/>
      <c r="AD219" s="981"/>
      <c r="AE219" s="981"/>
      <c r="AF219" s="981"/>
    </row>
    <row r="220" spans="1:32">
      <c r="A220" s="981"/>
      <c r="B220" s="635"/>
      <c r="J220" s="982"/>
      <c r="K220" s="982"/>
      <c r="O220" s="981"/>
      <c r="P220" s="981"/>
      <c r="Q220" s="981"/>
      <c r="R220" s="981"/>
      <c r="S220" s="981"/>
      <c r="T220" s="981"/>
      <c r="U220" s="981"/>
      <c r="V220" s="981"/>
      <c r="W220" s="981"/>
      <c r="X220" s="981"/>
      <c r="Y220" s="981"/>
      <c r="Z220" s="981"/>
      <c r="AA220" s="981"/>
      <c r="AB220" s="981"/>
      <c r="AC220" s="981"/>
      <c r="AD220" s="981"/>
      <c r="AE220" s="981"/>
      <c r="AF220" s="981"/>
    </row>
    <row r="221" spans="1:32">
      <c r="A221" s="981"/>
      <c r="B221" s="635"/>
      <c r="J221" s="982"/>
      <c r="K221" s="982"/>
      <c r="O221" s="981"/>
      <c r="P221" s="981"/>
      <c r="Q221" s="981"/>
      <c r="R221" s="981"/>
      <c r="S221" s="981"/>
      <c r="T221" s="981"/>
      <c r="U221" s="981"/>
      <c r="V221" s="981"/>
      <c r="W221" s="981"/>
      <c r="X221" s="981"/>
      <c r="Y221" s="981"/>
      <c r="Z221" s="981"/>
      <c r="AA221" s="981"/>
      <c r="AB221" s="981"/>
      <c r="AC221" s="981"/>
      <c r="AD221" s="981"/>
      <c r="AE221" s="981"/>
      <c r="AF221" s="981"/>
    </row>
    <row r="222" spans="1:32">
      <c r="A222" s="981"/>
      <c r="B222" s="635"/>
      <c r="J222" s="982"/>
      <c r="K222" s="982"/>
      <c r="O222" s="981"/>
      <c r="P222" s="981"/>
      <c r="Q222" s="981"/>
      <c r="R222" s="981"/>
      <c r="S222" s="981"/>
      <c r="T222" s="981"/>
      <c r="U222" s="981"/>
      <c r="V222" s="981"/>
      <c r="W222" s="981"/>
      <c r="X222" s="981"/>
      <c r="Y222" s="981"/>
      <c r="Z222" s="981"/>
      <c r="AA222" s="981"/>
      <c r="AB222" s="981"/>
      <c r="AC222" s="981"/>
      <c r="AD222" s="981"/>
      <c r="AE222" s="981"/>
      <c r="AF222" s="981"/>
    </row>
    <row r="223" spans="1:32">
      <c r="A223" s="981"/>
      <c r="B223" s="635"/>
      <c r="J223" s="982"/>
      <c r="K223" s="982"/>
      <c r="O223" s="981"/>
      <c r="P223" s="981"/>
      <c r="Q223" s="981"/>
      <c r="R223" s="981"/>
      <c r="S223" s="981"/>
      <c r="T223" s="981"/>
      <c r="U223" s="981"/>
      <c r="V223" s="981"/>
      <c r="W223" s="981"/>
      <c r="X223" s="981"/>
      <c r="Y223" s="981"/>
      <c r="Z223" s="981"/>
      <c r="AA223" s="981"/>
      <c r="AB223" s="981"/>
      <c r="AC223" s="981"/>
      <c r="AD223" s="981"/>
      <c r="AE223" s="981"/>
      <c r="AF223" s="981"/>
    </row>
    <row r="224" spans="1:32">
      <c r="A224" s="981"/>
      <c r="B224" s="635"/>
      <c r="J224" s="982"/>
      <c r="K224" s="982"/>
      <c r="O224" s="981"/>
      <c r="P224" s="981"/>
      <c r="Q224" s="981"/>
      <c r="R224" s="981"/>
      <c r="S224" s="981"/>
      <c r="T224" s="981"/>
      <c r="U224" s="981"/>
      <c r="V224" s="981"/>
      <c r="W224" s="981"/>
      <c r="X224" s="981"/>
      <c r="Y224" s="981"/>
      <c r="Z224" s="981"/>
      <c r="AA224" s="981"/>
      <c r="AB224" s="981"/>
      <c r="AC224" s="981"/>
      <c r="AD224" s="981"/>
      <c r="AE224" s="981"/>
      <c r="AF224" s="981"/>
    </row>
    <row r="225" spans="1:32">
      <c r="A225" s="981"/>
      <c r="B225" s="635"/>
      <c r="J225" s="982"/>
      <c r="K225" s="982"/>
      <c r="O225" s="981"/>
      <c r="P225" s="981"/>
      <c r="Q225" s="981"/>
      <c r="R225" s="981"/>
      <c r="S225" s="981"/>
      <c r="T225" s="981"/>
      <c r="U225" s="981"/>
      <c r="V225" s="981"/>
      <c r="W225" s="981"/>
      <c r="X225" s="981"/>
      <c r="Y225" s="981"/>
      <c r="Z225" s="981"/>
      <c r="AA225" s="981"/>
      <c r="AB225" s="981"/>
      <c r="AC225" s="981"/>
      <c r="AD225" s="981"/>
      <c r="AE225" s="981"/>
      <c r="AF225" s="981"/>
    </row>
    <row r="226" spans="1:32">
      <c r="A226" s="981"/>
      <c r="B226" s="635"/>
      <c r="J226" s="982"/>
      <c r="K226" s="982"/>
      <c r="O226" s="981"/>
      <c r="P226" s="981"/>
      <c r="Q226" s="981"/>
      <c r="R226" s="981"/>
      <c r="S226" s="981"/>
      <c r="T226" s="981"/>
      <c r="U226" s="981"/>
      <c r="V226" s="981"/>
      <c r="W226" s="981"/>
      <c r="X226" s="981"/>
      <c r="Y226" s="981"/>
      <c r="Z226" s="981"/>
      <c r="AA226" s="981"/>
      <c r="AB226" s="981"/>
      <c r="AC226" s="981"/>
      <c r="AD226" s="981"/>
      <c r="AE226" s="981"/>
      <c r="AF226" s="981"/>
    </row>
    <row r="227" spans="1:32">
      <c r="A227" s="981"/>
      <c r="B227" s="635"/>
      <c r="J227" s="982"/>
      <c r="K227" s="982"/>
      <c r="O227" s="981"/>
      <c r="P227" s="981"/>
      <c r="Q227" s="981"/>
      <c r="R227" s="981"/>
      <c r="S227" s="981"/>
      <c r="T227" s="981"/>
      <c r="U227" s="981"/>
      <c r="V227" s="981"/>
      <c r="W227" s="981"/>
      <c r="X227" s="981"/>
      <c r="Y227" s="981"/>
      <c r="Z227" s="981"/>
      <c r="AA227" s="981"/>
      <c r="AB227" s="981"/>
      <c r="AC227" s="981"/>
      <c r="AD227" s="981"/>
      <c r="AE227" s="981"/>
      <c r="AF227" s="981"/>
    </row>
    <row r="228" spans="1:32">
      <c r="A228" s="981"/>
      <c r="B228" s="635"/>
      <c r="J228" s="982"/>
      <c r="K228" s="982"/>
      <c r="O228" s="981"/>
      <c r="P228" s="981"/>
      <c r="Q228" s="981"/>
      <c r="R228" s="981"/>
      <c r="S228" s="981"/>
      <c r="T228" s="981"/>
      <c r="U228" s="981"/>
      <c r="V228" s="981"/>
      <c r="W228" s="981"/>
      <c r="X228" s="981"/>
      <c r="Y228" s="981"/>
      <c r="Z228" s="981"/>
      <c r="AA228" s="981"/>
      <c r="AB228" s="981"/>
      <c r="AC228" s="981"/>
      <c r="AD228" s="981"/>
      <c r="AE228" s="981"/>
      <c r="AF228" s="981"/>
    </row>
    <row r="229" spans="1:32">
      <c r="A229" s="981"/>
      <c r="B229" s="635"/>
      <c r="J229" s="982"/>
      <c r="K229" s="982"/>
      <c r="O229" s="981"/>
      <c r="P229" s="981"/>
      <c r="Q229" s="981"/>
      <c r="R229" s="981"/>
      <c r="S229" s="981"/>
      <c r="T229" s="981"/>
      <c r="U229" s="981"/>
      <c r="V229" s="981"/>
      <c r="W229" s="981"/>
      <c r="X229" s="981"/>
      <c r="Y229" s="981"/>
      <c r="Z229" s="981"/>
      <c r="AA229" s="981"/>
      <c r="AB229" s="981"/>
      <c r="AC229" s="981"/>
      <c r="AD229" s="981"/>
      <c r="AE229" s="981"/>
      <c r="AF229" s="981"/>
    </row>
    <row r="230" spans="1:32">
      <c r="A230" s="981"/>
      <c r="B230" s="635"/>
      <c r="J230" s="982"/>
      <c r="K230" s="982"/>
      <c r="O230" s="981"/>
      <c r="P230" s="981"/>
      <c r="Q230" s="981"/>
      <c r="R230" s="981"/>
      <c r="S230" s="981"/>
      <c r="T230" s="981"/>
      <c r="U230" s="981"/>
      <c r="V230" s="981"/>
      <c r="W230" s="981"/>
      <c r="X230" s="981"/>
      <c r="Y230" s="981"/>
      <c r="Z230" s="981"/>
      <c r="AA230" s="981"/>
      <c r="AB230" s="981"/>
      <c r="AC230" s="981"/>
      <c r="AD230" s="981"/>
      <c r="AE230" s="981"/>
      <c r="AF230" s="981"/>
    </row>
    <row r="231" spans="1:32">
      <c r="A231" s="981"/>
      <c r="B231" s="635"/>
      <c r="J231" s="982"/>
      <c r="K231" s="982"/>
      <c r="O231" s="981"/>
      <c r="P231" s="981"/>
      <c r="Q231" s="981"/>
      <c r="R231" s="981"/>
      <c r="S231" s="981"/>
      <c r="T231" s="981"/>
      <c r="U231" s="981"/>
      <c r="V231" s="981"/>
      <c r="W231" s="981"/>
      <c r="X231" s="981"/>
      <c r="Y231" s="981"/>
      <c r="Z231" s="981"/>
      <c r="AA231" s="981"/>
      <c r="AB231" s="981"/>
      <c r="AC231" s="981"/>
      <c r="AD231" s="981"/>
      <c r="AE231" s="981"/>
      <c r="AF231" s="981"/>
    </row>
    <row r="232" spans="1:32">
      <c r="A232" s="981"/>
      <c r="B232" s="635"/>
      <c r="J232" s="982"/>
      <c r="K232" s="982"/>
      <c r="O232" s="981"/>
      <c r="P232" s="981"/>
      <c r="Q232" s="981"/>
      <c r="R232" s="981"/>
      <c r="S232" s="981"/>
      <c r="T232" s="981"/>
      <c r="U232" s="981"/>
      <c r="V232" s="981"/>
      <c r="W232" s="981"/>
      <c r="X232" s="981"/>
      <c r="Y232" s="981"/>
      <c r="Z232" s="981"/>
      <c r="AA232" s="981"/>
      <c r="AB232" s="981"/>
      <c r="AC232" s="981"/>
      <c r="AD232" s="981"/>
      <c r="AE232" s="981"/>
      <c r="AF232" s="981"/>
    </row>
    <row r="233" spans="1:32">
      <c r="A233" s="981"/>
      <c r="B233" s="635"/>
      <c r="J233" s="982"/>
      <c r="K233" s="982"/>
      <c r="O233" s="981"/>
      <c r="P233" s="981"/>
      <c r="Q233" s="981"/>
      <c r="R233" s="981"/>
      <c r="S233" s="981"/>
      <c r="T233" s="981"/>
      <c r="U233" s="981"/>
      <c r="V233" s="981"/>
      <c r="W233" s="981"/>
      <c r="X233" s="981"/>
      <c r="Y233" s="981"/>
      <c r="Z233" s="981"/>
      <c r="AA233" s="981"/>
      <c r="AB233" s="981"/>
      <c r="AC233" s="981"/>
      <c r="AD233" s="981"/>
      <c r="AE233" s="981"/>
      <c r="AF233" s="981"/>
    </row>
    <row r="234" spans="1:32">
      <c r="A234" s="981"/>
      <c r="B234" s="635"/>
      <c r="J234" s="982"/>
      <c r="K234" s="982"/>
      <c r="O234" s="981"/>
      <c r="P234" s="981"/>
      <c r="Q234" s="981"/>
      <c r="R234" s="981"/>
      <c r="S234" s="981"/>
      <c r="T234" s="981"/>
      <c r="U234" s="981"/>
      <c r="V234" s="981"/>
      <c r="W234" s="981"/>
      <c r="X234" s="981"/>
      <c r="Y234" s="981"/>
      <c r="Z234" s="981"/>
      <c r="AA234" s="981"/>
      <c r="AB234" s="981"/>
      <c r="AC234" s="981"/>
      <c r="AD234" s="981"/>
      <c r="AE234" s="981"/>
      <c r="AF234" s="981"/>
    </row>
    <row r="235" spans="1:32">
      <c r="A235" s="981"/>
      <c r="B235" s="635"/>
      <c r="J235" s="982"/>
      <c r="K235" s="982"/>
      <c r="O235" s="981"/>
      <c r="P235" s="981"/>
      <c r="Q235" s="981"/>
      <c r="R235" s="981"/>
      <c r="S235" s="981"/>
      <c r="T235" s="981"/>
      <c r="U235" s="981"/>
      <c r="V235" s="981"/>
      <c r="W235" s="981"/>
      <c r="X235" s="981"/>
      <c r="Y235" s="981"/>
      <c r="Z235" s="981"/>
      <c r="AA235" s="981"/>
      <c r="AB235" s="981"/>
      <c r="AC235" s="981"/>
      <c r="AD235" s="981"/>
      <c r="AE235" s="981"/>
      <c r="AF235" s="981"/>
    </row>
    <row r="236" spans="1:32">
      <c r="A236" s="981"/>
      <c r="B236" s="635"/>
      <c r="J236" s="982"/>
      <c r="K236" s="982"/>
      <c r="O236" s="981"/>
      <c r="P236" s="981"/>
      <c r="Q236" s="981"/>
      <c r="R236" s="981"/>
      <c r="S236" s="981"/>
      <c r="T236" s="981"/>
      <c r="U236" s="981"/>
      <c r="V236" s="981"/>
      <c r="W236" s="981"/>
      <c r="X236" s="981"/>
      <c r="Y236" s="981"/>
      <c r="Z236" s="981"/>
      <c r="AA236" s="981"/>
      <c r="AB236" s="981"/>
      <c r="AC236" s="981"/>
      <c r="AD236" s="981"/>
      <c r="AE236" s="981"/>
      <c r="AF236" s="981"/>
    </row>
    <row r="237" spans="1:32">
      <c r="A237" s="981"/>
      <c r="B237" s="635"/>
      <c r="J237" s="982"/>
      <c r="K237" s="982"/>
      <c r="O237" s="981"/>
      <c r="P237" s="981"/>
      <c r="Q237" s="981"/>
      <c r="R237" s="981"/>
      <c r="S237" s="981"/>
      <c r="T237" s="981"/>
      <c r="U237" s="981"/>
      <c r="V237" s="981"/>
      <c r="W237" s="981"/>
      <c r="X237" s="981"/>
      <c r="Y237" s="981"/>
      <c r="Z237" s="981"/>
      <c r="AA237" s="981"/>
      <c r="AB237" s="981"/>
      <c r="AC237" s="981"/>
      <c r="AD237" s="981"/>
      <c r="AE237" s="981"/>
      <c r="AF237" s="981"/>
    </row>
    <row r="238" spans="1:32">
      <c r="A238" s="981"/>
      <c r="B238" s="635"/>
      <c r="J238" s="982"/>
      <c r="K238" s="982"/>
      <c r="O238" s="981"/>
      <c r="P238" s="981"/>
      <c r="Q238" s="981"/>
      <c r="R238" s="981"/>
      <c r="S238" s="981"/>
      <c r="T238" s="981"/>
      <c r="U238" s="981"/>
      <c r="V238" s="981"/>
      <c r="W238" s="981"/>
      <c r="X238" s="981"/>
      <c r="Y238" s="981"/>
      <c r="Z238" s="981"/>
      <c r="AA238" s="981"/>
      <c r="AB238" s="981"/>
      <c r="AC238" s="981"/>
      <c r="AD238" s="981"/>
      <c r="AE238" s="981"/>
      <c r="AF238" s="981"/>
    </row>
    <row r="239" spans="1:32">
      <c r="A239" s="981"/>
      <c r="B239" s="635"/>
      <c r="J239" s="982"/>
      <c r="K239" s="982"/>
      <c r="O239" s="981"/>
      <c r="P239" s="981"/>
      <c r="Q239" s="981"/>
      <c r="R239" s="981"/>
      <c r="S239" s="981"/>
      <c r="T239" s="981"/>
      <c r="U239" s="981"/>
      <c r="V239" s="981"/>
      <c r="W239" s="981"/>
      <c r="X239" s="981"/>
      <c r="Y239" s="981"/>
      <c r="Z239" s="981"/>
      <c r="AA239" s="981"/>
      <c r="AB239" s="981"/>
      <c r="AC239" s="981"/>
      <c r="AD239" s="981"/>
      <c r="AE239" s="981"/>
      <c r="AF239" s="981"/>
    </row>
    <row r="240" spans="1:32">
      <c r="A240" s="981"/>
      <c r="B240" s="635"/>
      <c r="J240" s="982"/>
      <c r="K240" s="982"/>
      <c r="O240" s="981"/>
      <c r="P240" s="981"/>
      <c r="Q240" s="981"/>
      <c r="R240" s="981"/>
      <c r="S240" s="981"/>
      <c r="T240" s="981"/>
      <c r="U240" s="981"/>
      <c r="V240" s="981"/>
      <c r="W240" s="981"/>
      <c r="X240" s="981"/>
      <c r="Y240" s="981"/>
      <c r="Z240" s="981"/>
      <c r="AA240" s="981"/>
      <c r="AB240" s="981"/>
      <c r="AC240" s="981"/>
      <c r="AD240" s="981"/>
      <c r="AE240" s="981"/>
      <c r="AF240" s="981"/>
    </row>
    <row r="241" spans="1:32">
      <c r="A241" s="981"/>
      <c r="B241" s="635"/>
      <c r="J241" s="982"/>
      <c r="K241" s="982"/>
      <c r="O241" s="981"/>
      <c r="P241" s="981"/>
      <c r="Q241" s="981"/>
      <c r="R241" s="981"/>
      <c r="S241" s="981"/>
      <c r="T241" s="981"/>
      <c r="U241" s="981"/>
      <c r="V241" s="981"/>
      <c r="W241" s="981"/>
      <c r="X241" s="981"/>
      <c r="Y241" s="981"/>
      <c r="Z241" s="981"/>
      <c r="AA241" s="981"/>
      <c r="AB241" s="981"/>
      <c r="AC241" s="981"/>
      <c r="AD241" s="981"/>
      <c r="AE241" s="981"/>
      <c r="AF241" s="981"/>
    </row>
    <row r="242" spans="1:32">
      <c r="A242" s="981"/>
      <c r="B242" s="635"/>
      <c r="J242" s="982"/>
      <c r="K242" s="982"/>
      <c r="O242" s="981"/>
      <c r="P242" s="981"/>
      <c r="Q242" s="981"/>
      <c r="R242" s="981"/>
      <c r="S242" s="981"/>
      <c r="T242" s="981"/>
      <c r="U242" s="981"/>
      <c r="V242" s="981"/>
      <c r="W242" s="981"/>
      <c r="X242" s="981"/>
      <c r="Y242" s="981"/>
      <c r="Z242" s="981"/>
      <c r="AA242" s="981"/>
      <c r="AB242" s="981"/>
      <c r="AC242" s="981"/>
      <c r="AD242" s="981"/>
      <c r="AE242" s="981"/>
      <c r="AF242" s="981"/>
    </row>
    <row r="243" spans="1:32">
      <c r="A243" s="981"/>
      <c r="B243" s="635"/>
      <c r="J243" s="982"/>
      <c r="K243" s="982"/>
      <c r="O243" s="981"/>
      <c r="P243" s="981"/>
      <c r="Q243" s="981"/>
      <c r="R243" s="981"/>
      <c r="S243" s="981"/>
      <c r="T243" s="981"/>
      <c r="U243" s="981"/>
      <c r="V243" s="981"/>
      <c r="W243" s="981"/>
      <c r="X243" s="981"/>
      <c r="Y243" s="981"/>
      <c r="Z243" s="981"/>
      <c r="AA243" s="981"/>
      <c r="AB243" s="981"/>
      <c r="AC243" s="981"/>
      <c r="AD243" s="981"/>
      <c r="AE243" s="981"/>
      <c r="AF243" s="981"/>
    </row>
    <row r="244" spans="1:32">
      <c r="A244" s="981"/>
      <c r="B244" s="635"/>
      <c r="J244" s="982"/>
      <c r="K244" s="982"/>
      <c r="O244" s="981"/>
      <c r="P244" s="981"/>
      <c r="Q244" s="981"/>
      <c r="R244" s="981"/>
      <c r="S244" s="981"/>
      <c r="T244" s="981"/>
      <c r="U244" s="981"/>
      <c r="V244" s="981"/>
      <c r="W244" s="981"/>
      <c r="X244" s="981"/>
      <c r="Y244" s="981"/>
      <c r="Z244" s="981"/>
      <c r="AA244" s="981"/>
      <c r="AB244" s="981"/>
      <c r="AC244" s="981"/>
      <c r="AD244" s="981"/>
      <c r="AE244" s="981"/>
      <c r="AF244" s="981"/>
    </row>
    <row r="245" spans="1:32">
      <c r="A245" s="981"/>
      <c r="B245" s="635"/>
      <c r="J245" s="982"/>
      <c r="K245" s="982"/>
      <c r="O245" s="981"/>
      <c r="P245" s="981"/>
      <c r="Q245" s="981"/>
      <c r="R245" s="981"/>
      <c r="S245" s="981"/>
      <c r="T245" s="981"/>
      <c r="U245" s="981"/>
      <c r="V245" s="981"/>
      <c r="W245" s="981"/>
      <c r="X245" s="981"/>
      <c r="Y245" s="981"/>
      <c r="Z245" s="981"/>
      <c r="AA245" s="981"/>
      <c r="AB245" s="981"/>
      <c r="AC245" s="981"/>
      <c r="AD245" s="981"/>
      <c r="AE245" s="981"/>
      <c r="AF245" s="981"/>
    </row>
    <row r="246" spans="1:32">
      <c r="A246" s="981"/>
      <c r="B246" s="635"/>
      <c r="J246" s="982"/>
      <c r="K246" s="982"/>
      <c r="O246" s="981"/>
      <c r="P246" s="981"/>
      <c r="Q246" s="981"/>
      <c r="R246" s="981"/>
      <c r="S246" s="981"/>
      <c r="T246" s="981"/>
      <c r="U246" s="981"/>
      <c r="V246" s="981"/>
      <c r="W246" s="981"/>
      <c r="X246" s="981"/>
      <c r="Y246" s="981"/>
      <c r="Z246" s="981"/>
      <c r="AA246" s="981"/>
      <c r="AB246" s="981"/>
      <c r="AC246" s="981"/>
      <c r="AD246" s="981"/>
      <c r="AE246" s="981"/>
      <c r="AF246" s="981"/>
    </row>
    <row r="247" spans="1:32">
      <c r="A247" s="981"/>
      <c r="B247" s="635"/>
      <c r="J247" s="982"/>
      <c r="K247" s="982"/>
      <c r="O247" s="981"/>
      <c r="P247" s="981"/>
      <c r="Q247" s="981"/>
      <c r="R247" s="981"/>
      <c r="S247" s="981"/>
      <c r="T247" s="981"/>
      <c r="U247" s="981"/>
      <c r="V247" s="981"/>
      <c r="W247" s="981"/>
      <c r="X247" s="981"/>
      <c r="Y247" s="981"/>
      <c r="Z247" s="981"/>
      <c r="AA247" s="981"/>
      <c r="AB247" s="981"/>
      <c r="AC247" s="981"/>
      <c r="AD247" s="981"/>
      <c r="AE247" s="981"/>
      <c r="AF247" s="981"/>
    </row>
    <row r="248" spans="1:32">
      <c r="A248" s="981"/>
      <c r="B248" s="635"/>
      <c r="J248" s="982"/>
      <c r="K248" s="982"/>
      <c r="O248" s="981"/>
      <c r="P248" s="981"/>
      <c r="Q248" s="981"/>
      <c r="R248" s="981"/>
      <c r="S248" s="981"/>
      <c r="T248" s="981"/>
      <c r="U248" s="981"/>
      <c r="V248" s="981"/>
      <c r="W248" s="981"/>
      <c r="X248" s="981"/>
      <c r="Y248" s="981"/>
      <c r="Z248" s="981"/>
      <c r="AA248" s="981"/>
      <c r="AB248" s="981"/>
      <c r="AC248" s="981"/>
      <c r="AD248" s="981"/>
      <c r="AE248" s="981"/>
      <c r="AF248" s="981"/>
    </row>
    <row r="249" spans="1:32">
      <c r="A249" s="981"/>
      <c r="B249" s="635"/>
      <c r="J249" s="982"/>
      <c r="K249" s="982"/>
      <c r="O249" s="981"/>
      <c r="P249" s="981"/>
      <c r="Q249" s="981"/>
      <c r="R249" s="981"/>
      <c r="S249" s="981"/>
      <c r="T249" s="981"/>
      <c r="U249" s="981"/>
      <c r="V249" s="981"/>
      <c r="W249" s="981"/>
      <c r="X249" s="981"/>
      <c r="Y249" s="981"/>
      <c r="Z249" s="981"/>
      <c r="AA249" s="981"/>
      <c r="AB249" s="981"/>
      <c r="AC249" s="981"/>
      <c r="AD249" s="981"/>
      <c r="AE249" s="981"/>
      <c r="AF249" s="981"/>
    </row>
    <row r="250" spans="1:32">
      <c r="A250" s="981"/>
      <c r="B250" s="635"/>
      <c r="J250" s="982"/>
      <c r="K250" s="982"/>
      <c r="O250" s="981"/>
      <c r="P250" s="981"/>
      <c r="Q250" s="981"/>
      <c r="R250" s="981"/>
      <c r="S250" s="981"/>
      <c r="T250" s="981"/>
      <c r="U250" s="981"/>
      <c r="V250" s="981"/>
      <c r="W250" s="981"/>
      <c r="X250" s="981"/>
      <c r="Y250" s="981"/>
      <c r="Z250" s="981"/>
      <c r="AA250" s="981"/>
      <c r="AB250" s="981"/>
      <c r="AC250" s="981"/>
      <c r="AD250" s="981"/>
      <c r="AE250" s="981"/>
      <c r="AF250" s="981"/>
    </row>
    <row r="251" spans="1:32">
      <c r="A251" s="981"/>
      <c r="B251" s="635"/>
      <c r="J251" s="982"/>
      <c r="K251" s="982"/>
      <c r="O251" s="981"/>
      <c r="P251" s="981"/>
      <c r="Q251" s="981"/>
      <c r="R251" s="981"/>
      <c r="S251" s="981"/>
      <c r="T251" s="981"/>
      <c r="U251" s="981"/>
      <c r="V251" s="981"/>
      <c r="W251" s="981"/>
      <c r="X251" s="981"/>
      <c r="Y251" s="981"/>
      <c r="Z251" s="981"/>
      <c r="AA251" s="981"/>
      <c r="AB251" s="981"/>
      <c r="AC251" s="981"/>
      <c r="AD251" s="981"/>
      <c r="AE251" s="981"/>
      <c r="AF251" s="981"/>
    </row>
    <row r="252" spans="1:32">
      <c r="A252" s="981"/>
      <c r="B252" s="635"/>
      <c r="J252" s="982"/>
      <c r="K252" s="982"/>
      <c r="O252" s="981"/>
      <c r="P252" s="981"/>
      <c r="Q252" s="981"/>
      <c r="R252" s="981"/>
      <c r="S252" s="981"/>
      <c r="T252" s="981"/>
      <c r="U252" s="981"/>
      <c r="V252" s="981"/>
      <c r="W252" s="981"/>
      <c r="X252" s="981"/>
      <c r="Y252" s="981"/>
      <c r="Z252" s="981"/>
      <c r="AA252" s="981"/>
      <c r="AB252" s="981"/>
      <c r="AC252" s="981"/>
      <c r="AD252" s="981"/>
      <c r="AE252" s="981"/>
      <c r="AF252" s="981"/>
    </row>
    <row r="253" spans="1:32">
      <c r="A253" s="981"/>
      <c r="B253" s="635"/>
      <c r="J253" s="982"/>
      <c r="K253" s="982"/>
      <c r="O253" s="981"/>
      <c r="P253" s="981"/>
      <c r="Q253" s="981"/>
      <c r="R253" s="981"/>
      <c r="S253" s="981"/>
      <c r="T253" s="981"/>
      <c r="U253" s="981"/>
      <c r="V253" s="981"/>
      <c r="W253" s="981"/>
      <c r="X253" s="981"/>
      <c r="Y253" s="981"/>
      <c r="Z253" s="981"/>
      <c r="AA253" s="981"/>
      <c r="AB253" s="981"/>
      <c r="AC253" s="981"/>
      <c r="AD253" s="981"/>
      <c r="AE253" s="981"/>
      <c r="AF253" s="981"/>
    </row>
    <row r="254" spans="1:32">
      <c r="A254" s="981"/>
      <c r="B254" s="635"/>
      <c r="J254" s="982"/>
      <c r="K254" s="982"/>
      <c r="O254" s="981"/>
      <c r="P254" s="981"/>
      <c r="Q254" s="981"/>
      <c r="R254" s="981"/>
      <c r="S254" s="981"/>
      <c r="T254" s="981"/>
      <c r="U254" s="981"/>
      <c r="V254" s="981"/>
      <c r="W254" s="981"/>
      <c r="X254" s="981"/>
      <c r="Y254" s="981"/>
      <c r="Z254" s="981"/>
      <c r="AA254" s="981"/>
      <c r="AB254" s="981"/>
      <c r="AC254" s="981"/>
      <c r="AD254" s="981"/>
      <c r="AE254" s="981"/>
      <c r="AF254" s="981"/>
    </row>
    <row r="255" spans="1:32">
      <c r="A255" s="981"/>
      <c r="B255" s="635"/>
      <c r="J255" s="982"/>
      <c r="K255" s="982"/>
      <c r="O255" s="981"/>
      <c r="P255" s="981"/>
      <c r="Q255" s="981"/>
      <c r="R255" s="981"/>
      <c r="S255" s="981"/>
      <c r="T255" s="981"/>
      <c r="U255" s="981"/>
      <c r="V255" s="981"/>
      <c r="W255" s="981"/>
      <c r="X255" s="981"/>
      <c r="Y255" s="981"/>
      <c r="Z255" s="981"/>
      <c r="AA255" s="981"/>
      <c r="AB255" s="981"/>
      <c r="AC255" s="981"/>
      <c r="AD255" s="981"/>
      <c r="AE255" s="981"/>
      <c r="AF255" s="981"/>
    </row>
    <row r="256" spans="1:32">
      <c r="A256" s="981"/>
      <c r="B256" s="635"/>
      <c r="J256" s="982"/>
      <c r="K256" s="982"/>
      <c r="O256" s="981"/>
      <c r="P256" s="981"/>
      <c r="Q256" s="981"/>
      <c r="R256" s="981"/>
      <c r="S256" s="981"/>
      <c r="T256" s="981"/>
      <c r="U256" s="981"/>
      <c r="V256" s="981"/>
      <c r="W256" s="981"/>
      <c r="X256" s="981"/>
      <c r="Y256" s="981"/>
      <c r="Z256" s="981"/>
      <c r="AA256" s="981"/>
      <c r="AB256" s="981"/>
      <c r="AC256" s="981"/>
      <c r="AD256" s="981"/>
      <c r="AE256" s="981"/>
      <c r="AF256" s="981"/>
    </row>
    <row r="257" spans="1:32">
      <c r="A257" s="981"/>
      <c r="B257" s="635"/>
      <c r="J257" s="982"/>
      <c r="K257" s="982"/>
      <c r="O257" s="981"/>
      <c r="P257" s="981"/>
      <c r="Q257" s="981"/>
      <c r="R257" s="981"/>
      <c r="S257" s="981"/>
      <c r="T257" s="981"/>
      <c r="U257" s="981"/>
      <c r="V257" s="981"/>
      <c r="W257" s="981"/>
      <c r="X257" s="981"/>
      <c r="Y257" s="981"/>
      <c r="Z257" s="981"/>
      <c r="AA257" s="981"/>
      <c r="AB257" s="981"/>
      <c r="AC257" s="981"/>
      <c r="AD257" s="981"/>
      <c r="AE257" s="981"/>
      <c r="AF257" s="981"/>
    </row>
    <row r="258" spans="1:32">
      <c r="A258" s="981"/>
      <c r="B258" s="635"/>
      <c r="J258" s="982"/>
      <c r="K258" s="982"/>
      <c r="O258" s="981"/>
      <c r="P258" s="981"/>
      <c r="Q258" s="981"/>
      <c r="R258" s="981"/>
      <c r="S258" s="981"/>
      <c r="T258" s="981"/>
      <c r="U258" s="981"/>
      <c r="V258" s="981"/>
      <c r="W258" s="981"/>
      <c r="X258" s="981"/>
      <c r="Y258" s="981"/>
      <c r="Z258" s="981"/>
      <c r="AA258" s="981"/>
      <c r="AB258" s="981"/>
      <c r="AC258" s="981"/>
      <c r="AD258" s="981"/>
      <c r="AE258" s="981"/>
      <c r="AF258" s="981"/>
    </row>
    <row r="259" spans="1:32">
      <c r="A259" s="981"/>
      <c r="B259" s="635"/>
      <c r="J259" s="982"/>
      <c r="K259" s="982"/>
      <c r="O259" s="981"/>
      <c r="P259" s="981"/>
      <c r="Q259" s="981"/>
      <c r="R259" s="981"/>
      <c r="S259" s="981"/>
      <c r="T259" s="981"/>
      <c r="U259" s="981"/>
      <c r="V259" s="981"/>
      <c r="W259" s="981"/>
      <c r="X259" s="981"/>
      <c r="Y259" s="981"/>
      <c r="Z259" s="981"/>
      <c r="AA259" s="981"/>
      <c r="AB259" s="981"/>
      <c r="AC259" s="981"/>
      <c r="AD259" s="981"/>
      <c r="AE259" s="981"/>
      <c r="AF259" s="981"/>
    </row>
    <row r="260" spans="1:32">
      <c r="A260" s="981"/>
      <c r="B260" s="635"/>
      <c r="J260" s="982"/>
      <c r="K260" s="982"/>
      <c r="O260" s="981"/>
      <c r="P260" s="981"/>
      <c r="Q260" s="981"/>
      <c r="R260" s="981"/>
      <c r="S260" s="981"/>
      <c r="T260" s="981"/>
      <c r="U260" s="981"/>
      <c r="V260" s="981"/>
      <c r="W260" s="981"/>
      <c r="X260" s="981"/>
      <c r="Y260" s="981"/>
      <c r="Z260" s="981"/>
      <c r="AA260" s="981"/>
      <c r="AB260" s="981"/>
      <c r="AC260" s="981"/>
      <c r="AD260" s="981"/>
      <c r="AE260" s="981"/>
      <c r="AF260" s="981"/>
    </row>
    <row r="261" spans="1:32">
      <c r="A261" s="981"/>
      <c r="B261" s="635"/>
      <c r="J261" s="982"/>
      <c r="K261" s="982"/>
      <c r="O261" s="981"/>
      <c r="P261" s="981"/>
      <c r="Q261" s="981"/>
      <c r="R261" s="981"/>
      <c r="S261" s="981"/>
      <c r="T261" s="981"/>
      <c r="U261" s="981"/>
      <c r="V261" s="981"/>
      <c r="W261" s="981"/>
      <c r="X261" s="981"/>
      <c r="Y261" s="981"/>
      <c r="Z261" s="981"/>
      <c r="AA261" s="981"/>
      <c r="AB261" s="981"/>
      <c r="AC261" s="981"/>
      <c r="AD261" s="981"/>
      <c r="AE261" s="981"/>
      <c r="AF261" s="981"/>
    </row>
    <row r="262" spans="1:32">
      <c r="A262" s="981"/>
      <c r="B262" s="635"/>
      <c r="J262" s="982"/>
      <c r="K262" s="982"/>
      <c r="O262" s="981"/>
      <c r="P262" s="981"/>
      <c r="Q262" s="981"/>
      <c r="R262" s="981"/>
      <c r="S262" s="981"/>
      <c r="T262" s="981"/>
      <c r="U262" s="981"/>
      <c r="V262" s="981"/>
      <c r="W262" s="981"/>
      <c r="X262" s="981"/>
      <c r="Y262" s="981"/>
      <c r="Z262" s="981"/>
      <c r="AA262" s="981"/>
      <c r="AB262" s="981"/>
      <c r="AC262" s="981"/>
      <c r="AD262" s="981"/>
      <c r="AE262" s="981"/>
      <c r="AF262" s="981"/>
    </row>
    <row r="263" spans="1:32">
      <c r="A263" s="981"/>
      <c r="B263" s="635"/>
      <c r="J263" s="982"/>
      <c r="K263" s="982"/>
      <c r="O263" s="981"/>
      <c r="P263" s="981"/>
      <c r="Q263" s="981"/>
      <c r="R263" s="981"/>
      <c r="S263" s="981"/>
      <c r="T263" s="981"/>
      <c r="U263" s="981"/>
      <c r="V263" s="981"/>
      <c r="W263" s="981"/>
      <c r="X263" s="981"/>
      <c r="Y263" s="981"/>
      <c r="Z263" s="981"/>
      <c r="AA263" s="981"/>
      <c r="AB263" s="981"/>
      <c r="AC263" s="981"/>
      <c r="AD263" s="981"/>
      <c r="AE263" s="981"/>
      <c r="AF263" s="981"/>
    </row>
    <row r="264" spans="1:32">
      <c r="A264" s="981"/>
      <c r="B264" s="635"/>
      <c r="J264" s="982"/>
      <c r="K264" s="982"/>
      <c r="O264" s="981"/>
      <c r="P264" s="981"/>
      <c r="Q264" s="981"/>
      <c r="R264" s="981"/>
      <c r="S264" s="981"/>
      <c r="T264" s="981"/>
      <c r="U264" s="981"/>
      <c r="V264" s="981"/>
      <c r="W264" s="981"/>
      <c r="X264" s="981"/>
      <c r="Y264" s="981"/>
      <c r="Z264" s="981"/>
      <c r="AA264" s="981"/>
      <c r="AB264" s="981"/>
      <c r="AC264" s="981"/>
      <c r="AD264" s="981"/>
      <c r="AE264" s="981"/>
      <c r="AF264" s="981"/>
    </row>
    <row r="265" spans="1:32">
      <c r="A265" s="981"/>
      <c r="B265" s="635"/>
      <c r="J265" s="982"/>
      <c r="K265" s="982"/>
      <c r="O265" s="981"/>
      <c r="P265" s="981"/>
      <c r="Q265" s="981"/>
      <c r="R265" s="981"/>
      <c r="S265" s="981"/>
      <c r="T265" s="981"/>
      <c r="U265" s="981"/>
      <c r="V265" s="981"/>
      <c r="W265" s="981"/>
      <c r="X265" s="981"/>
      <c r="Y265" s="981"/>
      <c r="Z265" s="981"/>
      <c r="AA265" s="981"/>
      <c r="AB265" s="981"/>
      <c r="AC265" s="981"/>
      <c r="AD265" s="981"/>
      <c r="AE265" s="981"/>
      <c r="AF265" s="981"/>
    </row>
    <row r="266" spans="1:32">
      <c r="A266" s="981"/>
      <c r="B266" s="635"/>
      <c r="J266" s="982"/>
      <c r="K266" s="982"/>
      <c r="O266" s="981"/>
      <c r="P266" s="981"/>
      <c r="Q266" s="981"/>
      <c r="R266" s="981"/>
      <c r="S266" s="981"/>
      <c r="T266" s="981"/>
      <c r="U266" s="981"/>
      <c r="V266" s="981"/>
      <c r="W266" s="981"/>
      <c r="X266" s="981"/>
      <c r="Y266" s="981"/>
      <c r="Z266" s="981"/>
      <c r="AA266" s="981"/>
      <c r="AB266" s="981"/>
      <c r="AC266" s="981"/>
      <c r="AD266" s="981"/>
      <c r="AE266" s="981"/>
      <c r="AF266" s="981"/>
    </row>
    <row r="267" spans="1:32">
      <c r="A267" s="981"/>
      <c r="B267" s="635"/>
      <c r="J267" s="982"/>
      <c r="K267" s="982"/>
      <c r="O267" s="981"/>
      <c r="P267" s="981"/>
      <c r="Q267" s="981"/>
      <c r="R267" s="981"/>
      <c r="S267" s="981"/>
      <c r="T267" s="981"/>
      <c r="U267" s="981"/>
      <c r="V267" s="981"/>
      <c r="W267" s="981"/>
      <c r="X267" s="981"/>
      <c r="Y267" s="981"/>
      <c r="Z267" s="981"/>
      <c r="AA267" s="981"/>
      <c r="AB267" s="981"/>
      <c r="AC267" s="981"/>
      <c r="AD267" s="981"/>
      <c r="AE267" s="981"/>
      <c r="AF267" s="981"/>
    </row>
    <row r="268" spans="1:32">
      <c r="A268" s="981"/>
      <c r="B268" s="635"/>
      <c r="J268" s="982"/>
      <c r="K268" s="982"/>
      <c r="O268" s="981"/>
      <c r="P268" s="981"/>
      <c r="Q268" s="981"/>
      <c r="R268" s="981"/>
      <c r="S268" s="981"/>
      <c r="T268" s="981"/>
      <c r="U268" s="981"/>
      <c r="V268" s="981"/>
      <c r="W268" s="981"/>
      <c r="X268" s="981"/>
      <c r="Y268" s="981"/>
      <c r="Z268" s="981"/>
      <c r="AA268" s="981"/>
      <c r="AB268" s="981"/>
      <c r="AC268" s="981"/>
      <c r="AD268" s="981"/>
      <c r="AE268" s="981"/>
      <c r="AF268" s="981"/>
    </row>
    <row r="269" spans="1:32">
      <c r="A269" s="981"/>
      <c r="B269" s="635"/>
      <c r="J269" s="982"/>
      <c r="K269" s="982"/>
      <c r="O269" s="981"/>
      <c r="P269" s="981"/>
      <c r="Q269" s="981"/>
      <c r="R269" s="981"/>
      <c r="S269" s="981"/>
      <c r="T269" s="981"/>
      <c r="U269" s="981"/>
      <c r="V269" s="981"/>
      <c r="W269" s="981"/>
      <c r="X269" s="981"/>
      <c r="Y269" s="981"/>
      <c r="Z269" s="981"/>
      <c r="AA269" s="981"/>
      <c r="AB269" s="981"/>
      <c r="AC269" s="981"/>
      <c r="AD269" s="981"/>
      <c r="AE269" s="981"/>
      <c r="AF269" s="981"/>
    </row>
    <row r="270" spans="1:32">
      <c r="A270" s="981"/>
      <c r="B270" s="635"/>
      <c r="J270" s="982"/>
      <c r="K270" s="982"/>
      <c r="O270" s="981"/>
      <c r="P270" s="981"/>
      <c r="Q270" s="981"/>
      <c r="R270" s="981"/>
      <c r="S270" s="981"/>
      <c r="T270" s="981"/>
      <c r="U270" s="981"/>
      <c r="V270" s="981"/>
      <c r="W270" s="981"/>
      <c r="X270" s="981"/>
      <c r="Y270" s="981"/>
      <c r="Z270" s="981"/>
      <c r="AA270" s="981"/>
      <c r="AB270" s="981"/>
      <c r="AC270" s="981"/>
      <c r="AD270" s="981"/>
      <c r="AE270" s="981"/>
      <c r="AF270" s="981"/>
    </row>
    <row r="271" spans="1:32">
      <c r="A271" s="981"/>
      <c r="B271" s="635"/>
      <c r="J271" s="982"/>
      <c r="K271" s="982"/>
      <c r="O271" s="981"/>
      <c r="P271" s="981"/>
      <c r="Q271" s="981"/>
      <c r="R271" s="981"/>
      <c r="S271" s="981"/>
      <c r="T271" s="981"/>
      <c r="U271" s="981"/>
      <c r="V271" s="981"/>
      <c r="W271" s="981"/>
      <c r="X271" s="981"/>
      <c r="Y271" s="981"/>
      <c r="Z271" s="981"/>
      <c r="AA271" s="981"/>
      <c r="AB271" s="981"/>
      <c r="AC271" s="981"/>
      <c r="AD271" s="981"/>
      <c r="AE271" s="981"/>
      <c r="AF271" s="981"/>
    </row>
    <row r="272" spans="1:32">
      <c r="A272" s="981"/>
      <c r="B272" s="635"/>
      <c r="J272" s="982"/>
      <c r="K272" s="982"/>
      <c r="O272" s="981"/>
      <c r="P272" s="981"/>
      <c r="Q272" s="981"/>
      <c r="R272" s="981"/>
      <c r="S272" s="981"/>
      <c r="T272" s="981"/>
      <c r="U272" s="981"/>
      <c r="V272" s="981"/>
      <c r="W272" s="981"/>
      <c r="X272" s="981"/>
      <c r="Y272" s="981"/>
      <c r="Z272" s="981"/>
      <c r="AA272" s="981"/>
      <c r="AB272" s="981"/>
      <c r="AC272" s="981"/>
      <c r="AD272" s="981"/>
      <c r="AE272" s="981"/>
      <c r="AF272" s="981"/>
    </row>
    <row r="273" spans="1:32">
      <c r="A273" s="981"/>
      <c r="B273" s="635"/>
      <c r="J273" s="982"/>
      <c r="K273" s="982"/>
      <c r="O273" s="981"/>
      <c r="P273" s="981"/>
      <c r="Q273" s="981"/>
      <c r="R273" s="981"/>
      <c r="S273" s="981"/>
      <c r="T273" s="981"/>
      <c r="U273" s="981"/>
      <c r="V273" s="981"/>
      <c r="W273" s="981"/>
      <c r="X273" s="981"/>
      <c r="Y273" s="981"/>
      <c r="Z273" s="981"/>
      <c r="AA273" s="981"/>
      <c r="AB273" s="981"/>
      <c r="AC273" s="981"/>
      <c r="AD273" s="981"/>
      <c r="AE273" s="981"/>
      <c r="AF273" s="981"/>
    </row>
    <row r="274" spans="1:32">
      <c r="A274" s="981"/>
      <c r="B274" s="635"/>
      <c r="J274" s="982"/>
      <c r="K274" s="982"/>
      <c r="O274" s="981"/>
      <c r="P274" s="981"/>
      <c r="Q274" s="981"/>
      <c r="R274" s="981"/>
      <c r="S274" s="981"/>
      <c r="T274" s="981"/>
      <c r="U274" s="981"/>
      <c r="V274" s="981"/>
      <c r="W274" s="981"/>
      <c r="X274" s="981"/>
      <c r="Y274" s="981"/>
      <c r="Z274" s="981"/>
      <c r="AA274" s="981"/>
      <c r="AB274" s="981"/>
      <c r="AC274" s="981"/>
      <c r="AD274" s="981"/>
      <c r="AE274" s="981"/>
      <c r="AF274" s="981"/>
    </row>
    <row r="275" spans="1:32">
      <c r="A275" s="981"/>
      <c r="B275" s="635"/>
      <c r="J275" s="982"/>
      <c r="K275" s="982"/>
      <c r="O275" s="981"/>
      <c r="P275" s="981"/>
      <c r="Q275" s="981"/>
      <c r="R275" s="981"/>
      <c r="S275" s="981"/>
      <c r="T275" s="981"/>
      <c r="U275" s="981"/>
      <c r="V275" s="981"/>
      <c r="W275" s="981"/>
      <c r="X275" s="981"/>
      <c r="Y275" s="981"/>
      <c r="Z275" s="981"/>
      <c r="AA275" s="981"/>
      <c r="AB275" s="981"/>
      <c r="AC275" s="981"/>
      <c r="AD275" s="981"/>
      <c r="AE275" s="981"/>
      <c r="AF275" s="981"/>
    </row>
    <row r="276" spans="1:32">
      <c r="A276" s="981"/>
      <c r="B276" s="635"/>
      <c r="J276" s="982"/>
      <c r="K276" s="982"/>
      <c r="O276" s="981"/>
      <c r="P276" s="981"/>
      <c r="Q276" s="981"/>
      <c r="R276" s="981"/>
      <c r="S276" s="981"/>
      <c r="T276" s="981"/>
      <c r="U276" s="981"/>
      <c r="V276" s="981"/>
      <c r="W276" s="981"/>
      <c r="X276" s="981"/>
      <c r="Y276" s="981"/>
      <c r="Z276" s="981"/>
      <c r="AA276" s="981"/>
      <c r="AB276" s="981"/>
      <c r="AC276" s="981"/>
      <c r="AD276" s="981"/>
      <c r="AE276" s="981"/>
      <c r="AF276" s="981"/>
    </row>
    <row r="277" spans="1:32">
      <c r="A277" s="981"/>
      <c r="B277" s="635"/>
      <c r="J277" s="982"/>
      <c r="K277" s="982"/>
      <c r="O277" s="981"/>
      <c r="P277" s="981"/>
      <c r="Q277" s="981"/>
      <c r="R277" s="981"/>
      <c r="S277" s="981"/>
      <c r="T277" s="981"/>
      <c r="U277" s="981"/>
      <c r="V277" s="981"/>
      <c r="W277" s="981"/>
      <c r="X277" s="981"/>
      <c r="Y277" s="981"/>
      <c r="Z277" s="981"/>
      <c r="AA277" s="981"/>
      <c r="AB277" s="981"/>
      <c r="AC277" s="981"/>
      <c r="AD277" s="981"/>
      <c r="AE277" s="981"/>
      <c r="AF277" s="981"/>
    </row>
    <row r="278" spans="1:32">
      <c r="A278" s="981"/>
      <c r="B278" s="635"/>
      <c r="J278" s="982"/>
      <c r="K278" s="982"/>
      <c r="O278" s="981"/>
      <c r="P278" s="981"/>
      <c r="Q278" s="981"/>
      <c r="R278" s="981"/>
      <c r="S278" s="981"/>
      <c r="T278" s="981"/>
      <c r="U278" s="981"/>
      <c r="V278" s="981"/>
      <c r="W278" s="981"/>
      <c r="X278" s="981"/>
      <c r="Y278" s="981"/>
      <c r="Z278" s="981"/>
      <c r="AA278" s="981"/>
      <c r="AB278" s="981"/>
      <c r="AC278" s="981"/>
      <c r="AD278" s="981"/>
      <c r="AE278" s="981"/>
      <c r="AF278" s="981"/>
    </row>
    <row r="279" spans="1:32">
      <c r="A279" s="981"/>
      <c r="B279" s="635"/>
      <c r="J279" s="982"/>
      <c r="K279" s="982"/>
      <c r="O279" s="981"/>
      <c r="P279" s="981"/>
      <c r="Q279" s="981"/>
      <c r="R279" s="981"/>
      <c r="S279" s="981"/>
      <c r="T279" s="981"/>
      <c r="U279" s="981"/>
      <c r="V279" s="981"/>
      <c r="W279" s="981"/>
      <c r="X279" s="981"/>
      <c r="Y279" s="981"/>
      <c r="Z279" s="981"/>
      <c r="AA279" s="981"/>
      <c r="AB279" s="981"/>
      <c r="AC279" s="981"/>
      <c r="AD279" s="981"/>
      <c r="AE279" s="981"/>
      <c r="AF279" s="981"/>
    </row>
    <row r="280" spans="1:32">
      <c r="A280" s="981"/>
      <c r="B280" s="635"/>
      <c r="J280" s="982"/>
      <c r="K280" s="982"/>
      <c r="O280" s="981"/>
      <c r="P280" s="981"/>
      <c r="Q280" s="981"/>
      <c r="R280" s="981"/>
      <c r="S280" s="981"/>
      <c r="T280" s="981"/>
      <c r="U280" s="981"/>
      <c r="V280" s="981"/>
      <c r="W280" s="981"/>
      <c r="X280" s="981"/>
      <c r="Y280" s="981"/>
      <c r="Z280" s="981"/>
      <c r="AA280" s="981"/>
      <c r="AB280" s="981"/>
      <c r="AC280" s="981"/>
      <c r="AD280" s="981"/>
      <c r="AE280" s="981"/>
      <c r="AF280" s="981"/>
    </row>
    <row r="281" spans="1:32">
      <c r="A281" s="981"/>
      <c r="B281" s="635"/>
      <c r="J281" s="982"/>
      <c r="K281" s="982"/>
      <c r="O281" s="981"/>
      <c r="P281" s="981"/>
      <c r="Q281" s="981"/>
      <c r="R281" s="981"/>
      <c r="S281" s="981"/>
      <c r="T281" s="981"/>
      <c r="U281" s="981"/>
      <c r="V281" s="981"/>
      <c r="W281" s="981"/>
      <c r="X281" s="981"/>
      <c r="Y281" s="981"/>
      <c r="Z281" s="981"/>
      <c r="AA281" s="981"/>
      <c r="AB281" s="981"/>
      <c r="AC281" s="981"/>
      <c r="AD281" s="981"/>
      <c r="AE281" s="981"/>
      <c r="AF281" s="981"/>
    </row>
    <row r="282" spans="1:32">
      <c r="A282" s="981"/>
      <c r="B282" s="635"/>
      <c r="J282" s="982"/>
      <c r="K282" s="982"/>
      <c r="O282" s="981"/>
      <c r="P282" s="981"/>
      <c r="Q282" s="981"/>
      <c r="R282" s="981"/>
      <c r="S282" s="981"/>
      <c r="T282" s="981"/>
      <c r="U282" s="981"/>
      <c r="V282" s="981"/>
      <c r="W282" s="981"/>
      <c r="X282" s="981"/>
      <c r="Y282" s="981"/>
      <c r="Z282" s="981"/>
      <c r="AA282" s="981"/>
      <c r="AB282" s="981"/>
      <c r="AC282" s="981"/>
      <c r="AD282" s="981"/>
      <c r="AE282" s="981"/>
      <c r="AF282" s="981"/>
    </row>
    <row r="283" spans="1:32">
      <c r="A283" s="981"/>
      <c r="B283" s="635"/>
      <c r="J283" s="982"/>
      <c r="K283" s="982"/>
      <c r="O283" s="981"/>
      <c r="P283" s="981"/>
      <c r="Q283" s="981"/>
      <c r="R283" s="981"/>
      <c r="S283" s="981"/>
      <c r="T283" s="981"/>
      <c r="U283" s="981"/>
      <c r="V283" s="981"/>
      <c r="W283" s="981"/>
      <c r="X283" s="981"/>
      <c r="Y283" s="981"/>
      <c r="Z283" s="981"/>
      <c r="AA283" s="981"/>
      <c r="AB283" s="981"/>
      <c r="AC283" s="981"/>
      <c r="AD283" s="981"/>
      <c r="AE283" s="981"/>
      <c r="AF283" s="981"/>
    </row>
    <row r="284" spans="1:32">
      <c r="A284" s="981"/>
      <c r="B284" s="635"/>
      <c r="J284" s="982"/>
      <c r="K284" s="982"/>
      <c r="O284" s="981"/>
      <c r="P284" s="981"/>
      <c r="Q284" s="981"/>
      <c r="R284" s="981"/>
      <c r="S284" s="981"/>
      <c r="T284" s="981"/>
      <c r="U284" s="981"/>
      <c r="V284" s="981"/>
      <c r="W284" s="981"/>
      <c r="X284" s="981"/>
      <c r="Y284" s="981"/>
      <c r="Z284" s="981"/>
      <c r="AA284" s="981"/>
      <c r="AB284" s="981"/>
      <c r="AC284" s="981"/>
      <c r="AD284" s="981"/>
      <c r="AE284" s="981"/>
      <c r="AF284" s="981"/>
    </row>
    <row r="285" spans="1:32">
      <c r="A285" s="981"/>
      <c r="B285" s="635"/>
      <c r="J285" s="982"/>
      <c r="K285" s="982"/>
      <c r="O285" s="981"/>
      <c r="P285" s="981"/>
      <c r="Q285" s="981"/>
      <c r="R285" s="981"/>
      <c r="S285" s="981"/>
      <c r="T285" s="981"/>
      <c r="U285" s="981"/>
      <c r="V285" s="981"/>
      <c r="W285" s="981"/>
      <c r="X285" s="981"/>
      <c r="Y285" s="981"/>
      <c r="Z285" s="981"/>
      <c r="AA285" s="981"/>
      <c r="AB285" s="981"/>
      <c r="AC285" s="981"/>
      <c r="AD285" s="981"/>
      <c r="AE285" s="981"/>
      <c r="AF285" s="981"/>
    </row>
    <row r="286" spans="1:32">
      <c r="A286" s="981"/>
      <c r="B286" s="635"/>
      <c r="J286" s="982"/>
      <c r="K286" s="982"/>
      <c r="O286" s="981"/>
      <c r="P286" s="981"/>
      <c r="Q286" s="981"/>
      <c r="R286" s="981"/>
      <c r="S286" s="981"/>
      <c r="T286" s="981"/>
      <c r="U286" s="981"/>
      <c r="V286" s="981"/>
      <c r="W286" s="981"/>
      <c r="X286" s="981"/>
      <c r="Y286" s="981"/>
      <c r="Z286" s="981"/>
      <c r="AA286" s="981"/>
      <c r="AB286" s="981"/>
      <c r="AC286" s="981"/>
      <c r="AD286" s="981"/>
      <c r="AE286" s="981"/>
      <c r="AF286" s="981"/>
    </row>
    <row r="287" spans="1:32">
      <c r="A287" s="981"/>
      <c r="B287" s="635"/>
      <c r="J287" s="982"/>
      <c r="K287" s="982"/>
      <c r="O287" s="981"/>
      <c r="P287" s="981"/>
      <c r="Q287" s="981"/>
      <c r="R287" s="981"/>
      <c r="S287" s="981"/>
      <c r="T287" s="981"/>
      <c r="U287" s="981"/>
      <c r="V287" s="981"/>
      <c r="W287" s="981"/>
      <c r="X287" s="981"/>
      <c r="Y287" s="981"/>
      <c r="Z287" s="981"/>
      <c r="AA287" s="981"/>
      <c r="AB287" s="981"/>
      <c r="AC287" s="981"/>
      <c r="AD287" s="981"/>
      <c r="AE287" s="981"/>
      <c r="AF287" s="981"/>
    </row>
    <row r="288" spans="1:32">
      <c r="A288" s="981"/>
      <c r="B288" s="635"/>
      <c r="J288" s="982"/>
      <c r="K288" s="982"/>
      <c r="O288" s="981"/>
      <c r="P288" s="981"/>
      <c r="Q288" s="981"/>
      <c r="R288" s="981"/>
      <c r="S288" s="981"/>
      <c r="T288" s="981"/>
      <c r="U288" s="981"/>
      <c r="V288" s="981"/>
      <c r="W288" s="981"/>
      <c r="X288" s="981"/>
      <c r="Y288" s="981"/>
      <c r="Z288" s="981"/>
      <c r="AA288" s="981"/>
      <c r="AB288" s="981"/>
      <c r="AC288" s="981"/>
      <c r="AD288" s="981"/>
      <c r="AE288" s="981"/>
      <c r="AF288" s="981"/>
    </row>
    <row r="289" spans="1:32">
      <c r="A289" s="981"/>
      <c r="B289" s="635"/>
      <c r="J289" s="982"/>
      <c r="K289" s="982"/>
      <c r="O289" s="981"/>
      <c r="P289" s="981"/>
      <c r="Q289" s="981"/>
      <c r="R289" s="981"/>
      <c r="S289" s="981"/>
      <c r="T289" s="981"/>
      <c r="U289" s="981"/>
      <c r="V289" s="981"/>
      <c r="W289" s="981"/>
      <c r="X289" s="981"/>
      <c r="Y289" s="981"/>
      <c r="Z289" s="981"/>
      <c r="AA289" s="981"/>
      <c r="AB289" s="981"/>
      <c r="AC289" s="981"/>
      <c r="AD289" s="981"/>
      <c r="AE289" s="981"/>
      <c r="AF289" s="981"/>
    </row>
    <row r="290" spans="1:32">
      <c r="A290" s="981"/>
      <c r="B290" s="635"/>
      <c r="J290" s="982"/>
      <c r="K290" s="982"/>
      <c r="O290" s="981"/>
      <c r="P290" s="981"/>
      <c r="Q290" s="981"/>
      <c r="R290" s="981"/>
      <c r="S290" s="981"/>
      <c r="T290" s="981"/>
      <c r="U290" s="981"/>
      <c r="V290" s="981"/>
      <c r="W290" s="981"/>
      <c r="X290" s="981"/>
      <c r="Y290" s="981"/>
      <c r="Z290" s="981"/>
      <c r="AA290" s="981"/>
      <c r="AB290" s="981"/>
      <c r="AC290" s="981"/>
      <c r="AD290" s="981"/>
      <c r="AE290" s="981"/>
      <c r="AF290" s="981"/>
    </row>
    <row r="291" spans="1:32">
      <c r="A291" s="981"/>
      <c r="B291" s="635"/>
      <c r="J291" s="982"/>
      <c r="K291" s="982"/>
      <c r="O291" s="981"/>
      <c r="P291" s="981"/>
      <c r="Q291" s="981"/>
      <c r="R291" s="981"/>
      <c r="S291" s="981"/>
      <c r="T291" s="981"/>
      <c r="U291" s="981"/>
      <c r="V291" s="981"/>
      <c r="W291" s="981"/>
      <c r="X291" s="981"/>
      <c r="Y291" s="981"/>
      <c r="Z291" s="981"/>
      <c r="AA291" s="981"/>
      <c r="AB291" s="981"/>
      <c r="AC291" s="981"/>
      <c r="AD291" s="981"/>
      <c r="AE291" s="981"/>
      <c r="AF291" s="981"/>
    </row>
    <row r="292" spans="1:32">
      <c r="A292" s="981"/>
      <c r="B292" s="635"/>
      <c r="J292" s="982"/>
      <c r="K292" s="982"/>
      <c r="O292" s="981"/>
      <c r="P292" s="981"/>
      <c r="Q292" s="981"/>
      <c r="R292" s="981"/>
      <c r="S292" s="981"/>
      <c r="T292" s="981"/>
      <c r="U292" s="981"/>
      <c r="V292" s="981"/>
      <c r="W292" s="981"/>
      <c r="X292" s="981"/>
      <c r="Y292" s="981"/>
      <c r="Z292" s="981"/>
      <c r="AA292" s="981"/>
      <c r="AB292" s="981"/>
      <c r="AC292" s="981"/>
      <c r="AD292" s="981"/>
      <c r="AE292" s="981"/>
      <c r="AF292" s="981"/>
    </row>
    <row r="293" spans="1:32">
      <c r="A293" s="981"/>
      <c r="B293" s="635"/>
      <c r="J293" s="982"/>
      <c r="K293" s="982"/>
      <c r="O293" s="981"/>
      <c r="P293" s="981"/>
      <c r="Q293" s="981"/>
      <c r="R293" s="981"/>
      <c r="S293" s="981"/>
      <c r="T293" s="981"/>
      <c r="U293" s="981"/>
      <c r="V293" s="981"/>
      <c r="W293" s="981"/>
      <c r="X293" s="981"/>
      <c r="Y293" s="981"/>
      <c r="Z293" s="981"/>
      <c r="AA293" s="981"/>
      <c r="AB293" s="981"/>
      <c r="AC293" s="981"/>
      <c r="AD293" s="981"/>
      <c r="AE293" s="981"/>
      <c r="AF293" s="981"/>
    </row>
    <row r="294" spans="1:32">
      <c r="A294" s="981"/>
      <c r="B294" s="635"/>
      <c r="J294" s="982"/>
      <c r="K294" s="982"/>
      <c r="O294" s="981"/>
      <c r="P294" s="981"/>
      <c r="Q294" s="981"/>
      <c r="R294" s="981"/>
      <c r="S294" s="981"/>
      <c r="T294" s="981"/>
      <c r="U294" s="981"/>
      <c r="V294" s="981"/>
      <c r="W294" s="981"/>
      <c r="X294" s="981"/>
      <c r="Y294" s="981"/>
      <c r="Z294" s="981"/>
      <c r="AA294" s="981"/>
      <c r="AB294" s="981"/>
      <c r="AC294" s="981"/>
      <c r="AD294" s="981"/>
      <c r="AE294" s="981"/>
      <c r="AF294" s="981"/>
    </row>
    <row r="295" spans="1:32">
      <c r="A295" s="981"/>
      <c r="B295" s="635"/>
      <c r="J295" s="982"/>
      <c r="K295" s="982"/>
      <c r="O295" s="981"/>
      <c r="P295" s="981"/>
      <c r="Q295" s="981"/>
      <c r="R295" s="981"/>
      <c r="S295" s="981"/>
      <c r="T295" s="981"/>
      <c r="U295" s="981"/>
      <c r="V295" s="981"/>
      <c r="W295" s="981"/>
      <c r="X295" s="981"/>
      <c r="Y295" s="981"/>
      <c r="Z295" s="981"/>
      <c r="AA295" s="981"/>
      <c r="AB295" s="981"/>
      <c r="AC295" s="981"/>
      <c r="AD295" s="981"/>
      <c r="AE295" s="981"/>
      <c r="AF295" s="981"/>
    </row>
    <row r="296" spans="1:32">
      <c r="A296" s="981"/>
      <c r="B296" s="635"/>
      <c r="J296" s="982"/>
      <c r="K296" s="982"/>
      <c r="O296" s="981"/>
      <c r="P296" s="981"/>
      <c r="Q296" s="981"/>
      <c r="R296" s="981"/>
      <c r="S296" s="981"/>
      <c r="T296" s="981"/>
      <c r="U296" s="981"/>
      <c r="V296" s="981"/>
      <c r="W296" s="981"/>
      <c r="X296" s="981"/>
      <c r="Y296" s="981"/>
      <c r="Z296" s="981"/>
      <c r="AA296" s="981"/>
      <c r="AB296" s="981"/>
      <c r="AC296" s="981"/>
      <c r="AD296" s="981"/>
      <c r="AE296" s="981"/>
      <c r="AF296" s="981"/>
    </row>
    <row r="297" spans="1:32">
      <c r="A297" s="981"/>
      <c r="B297" s="635"/>
      <c r="J297" s="982"/>
      <c r="K297" s="982"/>
      <c r="O297" s="981"/>
      <c r="P297" s="981"/>
      <c r="Q297" s="981"/>
      <c r="R297" s="981"/>
      <c r="S297" s="981"/>
      <c r="T297" s="981"/>
      <c r="U297" s="981"/>
      <c r="V297" s="981"/>
      <c r="W297" s="981"/>
      <c r="X297" s="981"/>
      <c r="Y297" s="981"/>
      <c r="Z297" s="981"/>
      <c r="AA297" s="981"/>
      <c r="AB297" s="981"/>
      <c r="AC297" s="981"/>
      <c r="AD297" s="981"/>
      <c r="AE297" s="981"/>
      <c r="AF297" s="981"/>
    </row>
    <row r="298" spans="1:32">
      <c r="A298" s="981"/>
      <c r="B298" s="635"/>
      <c r="J298" s="982"/>
      <c r="K298" s="982"/>
      <c r="O298" s="981"/>
      <c r="P298" s="981"/>
      <c r="Q298" s="981"/>
      <c r="R298" s="981"/>
      <c r="S298" s="981"/>
      <c r="T298" s="981"/>
      <c r="U298" s="981"/>
      <c r="V298" s="981"/>
      <c r="W298" s="981"/>
      <c r="X298" s="981"/>
      <c r="Y298" s="981"/>
      <c r="Z298" s="981"/>
      <c r="AA298" s="981"/>
      <c r="AB298" s="981"/>
      <c r="AC298" s="981"/>
      <c r="AD298" s="981"/>
      <c r="AE298" s="981"/>
      <c r="AF298" s="981"/>
    </row>
    <row r="299" spans="1:32">
      <c r="A299" s="981"/>
      <c r="B299" s="635"/>
      <c r="J299" s="982"/>
      <c r="K299" s="982"/>
      <c r="O299" s="981"/>
      <c r="P299" s="981"/>
      <c r="Q299" s="981"/>
      <c r="R299" s="981"/>
      <c r="S299" s="981"/>
      <c r="T299" s="981"/>
      <c r="U299" s="981"/>
      <c r="V299" s="981"/>
      <c r="W299" s="981"/>
      <c r="X299" s="981"/>
      <c r="Y299" s="981"/>
      <c r="Z299" s="981"/>
      <c r="AA299" s="981"/>
      <c r="AB299" s="981"/>
      <c r="AC299" s="981"/>
      <c r="AD299" s="981"/>
      <c r="AE299" s="981"/>
      <c r="AF299" s="981"/>
    </row>
    <row r="300" spans="1:32">
      <c r="A300" s="981"/>
      <c r="B300" s="635"/>
      <c r="J300" s="982"/>
      <c r="K300" s="982"/>
      <c r="O300" s="981"/>
      <c r="P300" s="981"/>
      <c r="Q300" s="981"/>
      <c r="R300" s="981"/>
      <c r="S300" s="981"/>
      <c r="T300" s="981"/>
      <c r="U300" s="981"/>
      <c r="V300" s="981"/>
      <c r="W300" s="981"/>
      <c r="X300" s="981"/>
      <c r="Y300" s="981"/>
      <c r="Z300" s="981"/>
      <c r="AA300" s="981"/>
      <c r="AB300" s="981"/>
      <c r="AC300" s="981"/>
      <c r="AD300" s="981"/>
      <c r="AE300" s="981"/>
      <c r="AF300" s="981"/>
    </row>
    <row r="301" spans="1:32">
      <c r="A301" s="981"/>
      <c r="B301" s="635"/>
      <c r="J301" s="982"/>
      <c r="K301" s="982"/>
      <c r="O301" s="981"/>
      <c r="P301" s="981"/>
      <c r="Q301" s="981"/>
      <c r="R301" s="981"/>
      <c r="S301" s="981"/>
      <c r="T301" s="981"/>
      <c r="U301" s="981"/>
      <c r="V301" s="981"/>
      <c r="W301" s="981"/>
      <c r="X301" s="981"/>
      <c r="Y301" s="981"/>
      <c r="Z301" s="981"/>
      <c r="AA301" s="981"/>
      <c r="AB301" s="981"/>
      <c r="AC301" s="981"/>
      <c r="AD301" s="981"/>
      <c r="AE301" s="981"/>
      <c r="AF301" s="981"/>
    </row>
    <row r="302" spans="1:32">
      <c r="A302" s="981"/>
      <c r="B302" s="635"/>
      <c r="J302" s="982"/>
      <c r="K302" s="982"/>
      <c r="O302" s="981"/>
      <c r="P302" s="981"/>
      <c r="Q302" s="981"/>
      <c r="R302" s="981"/>
      <c r="S302" s="981"/>
      <c r="T302" s="981"/>
      <c r="U302" s="981"/>
      <c r="V302" s="981"/>
      <c r="W302" s="981"/>
      <c r="X302" s="981"/>
      <c r="Y302" s="981"/>
      <c r="Z302" s="981"/>
      <c r="AA302" s="981"/>
      <c r="AB302" s="981"/>
      <c r="AC302" s="981"/>
      <c r="AD302" s="981"/>
      <c r="AE302" s="981"/>
      <c r="AF302" s="981"/>
    </row>
    <row r="303" spans="1:32">
      <c r="A303" s="981"/>
      <c r="B303" s="635"/>
      <c r="J303" s="982"/>
      <c r="K303" s="982"/>
      <c r="O303" s="981"/>
      <c r="P303" s="981"/>
      <c r="Q303" s="981"/>
      <c r="R303" s="981"/>
      <c r="S303" s="981"/>
      <c r="T303" s="981"/>
      <c r="U303" s="981"/>
      <c r="V303" s="981"/>
      <c r="W303" s="981"/>
      <c r="X303" s="981"/>
      <c r="Y303" s="981"/>
      <c r="Z303" s="981"/>
      <c r="AA303" s="981"/>
      <c r="AB303" s="981"/>
      <c r="AC303" s="981"/>
      <c r="AD303" s="981"/>
      <c r="AE303" s="981"/>
      <c r="AF303" s="981"/>
    </row>
    <row r="304" spans="1:32">
      <c r="A304" s="981"/>
      <c r="B304" s="635"/>
      <c r="J304" s="982"/>
      <c r="K304" s="982"/>
      <c r="O304" s="981"/>
      <c r="P304" s="981"/>
      <c r="Q304" s="981"/>
      <c r="R304" s="981"/>
      <c r="S304" s="981"/>
      <c r="T304" s="981"/>
      <c r="U304" s="981"/>
      <c r="V304" s="981"/>
      <c r="W304" s="981"/>
      <c r="X304" s="981"/>
      <c r="Y304" s="981"/>
      <c r="Z304" s="981"/>
      <c r="AA304" s="981"/>
      <c r="AB304" s="981"/>
      <c r="AC304" s="981"/>
      <c r="AD304" s="981"/>
      <c r="AE304" s="981"/>
      <c r="AF304" s="981"/>
    </row>
    <row r="305" spans="1:32">
      <c r="A305" s="981"/>
      <c r="B305" s="635"/>
      <c r="J305" s="982"/>
      <c r="K305" s="982"/>
      <c r="O305" s="981"/>
      <c r="P305" s="981"/>
      <c r="Q305" s="981"/>
      <c r="R305" s="981"/>
      <c r="S305" s="981"/>
      <c r="T305" s="981"/>
      <c r="U305" s="981"/>
      <c r="V305" s="981"/>
      <c r="W305" s="981"/>
      <c r="X305" s="981"/>
      <c r="Y305" s="981"/>
      <c r="Z305" s="981"/>
      <c r="AA305" s="981"/>
      <c r="AB305" s="981"/>
      <c r="AC305" s="981"/>
      <c r="AD305" s="981"/>
      <c r="AE305" s="981"/>
      <c r="AF305" s="981"/>
    </row>
    <row r="306" spans="1:32">
      <c r="A306" s="981"/>
      <c r="B306" s="635"/>
      <c r="J306" s="982"/>
      <c r="K306" s="982"/>
      <c r="O306" s="981"/>
      <c r="P306" s="981"/>
      <c r="Q306" s="981"/>
      <c r="R306" s="981"/>
      <c r="S306" s="981"/>
      <c r="T306" s="981"/>
      <c r="U306" s="981"/>
      <c r="V306" s="981"/>
      <c r="W306" s="981"/>
      <c r="X306" s="981"/>
      <c r="Y306" s="981"/>
      <c r="Z306" s="981"/>
      <c r="AA306" s="981"/>
      <c r="AB306" s="981"/>
      <c r="AC306" s="981"/>
      <c r="AD306" s="981"/>
      <c r="AE306" s="981"/>
      <c r="AF306" s="981"/>
    </row>
    <row r="307" spans="1:32">
      <c r="A307" s="981"/>
      <c r="B307" s="635"/>
      <c r="J307" s="982"/>
      <c r="K307" s="982"/>
      <c r="O307" s="981"/>
      <c r="P307" s="981"/>
      <c r="Q307" s="981"/>
      <c r="R307" s="981"/>
      <c r="S307" s="981"/>
      <c r="T307" s="981"/>
      <c r="U307" s="981"/>
      <c r="V307" s="981"/>
      <c r="W307" s="981"/>
      <c r="X307" s="981"/>
      <c r="Y307" s="981"/>
      <c r="Z307" s="981"/>
      <c r="AA307" s="981"/>
      <c r="AB307" s="981"/>
      <c r="AC307" s="981"/>
      <c r="AD307" s="981"/>
      <c r="AE307" s="981"/>
      <c r="AF307" s="981"/>
    </row>
    <row r="308" spans="1:32">
      <c r="A308" s="981"/>
      <c r="B308" s="635"/>
      <c r="J308" s="982"/>
      <c r="K308" s="982"/>
      <c r="O308" s="981"/>
      <c r="P308" s="981"/>
      <c r="Q308" s="981"/>
      <c r="R308" s="981"/>
      <c r="S308" s="981"/>
      <c r="T308" s="981"/>
      <c r="U308" s="981"/>
      <c r="V308" s="981"/>
      <c r="W308" s="981"/>
      <c r="X308" s="981"/>
      <c r="Y308" s="981"/>
      <c r="Z308" s="981"/>
      <c r="AA308" s="981"/>
      <c r="AB308" s="981"/>
      <c r="AC308" s="981"/>
      <c r="AD308" s="981"/>
      <c r="AE308" s="981"/>
      <c r="AF308" s="981"/>
    </row>
    <row r="309" spans="1:32">
      <c r="A309" s="981"/>
      <c r="B309" s="635"/>
      <c r="J309" s="982"/>
      <c r="K309" s="982"/>
      <c r="O309" s="981"/>
      <c r="P309" s="981"/>
      <c r="Q309" s="981"/>
      <c r="R309" s="981"/>
      <c r="S309" s="981"/>
      <c r="T309" s="981"/>
      <c r="U309" s="981"/>
      <c r="V309" s="981"/>
      <c r="W309" s="981"/>
      <c r="X309" s="981"/>
      <c r="Y309" s="981"/>
      <c r="Z309" s="981"/>
      <c r="AA309" s="981"/>
      <c r="AB309" s="981"/>
      <c r="AC309" s="981"/>
      <c r="AD309" s="981"/>
      <c r="AE309" s="981"/>
      <c r="AF309" s="981"/>
    </row>
    <row r="310" spans="1:32">
      <c r="A310" s="981"/>
      <c r="B310" s="635"/>
      <c r="J310" s="982"/>
      <c r="K310" s="982"/>
      <c r="O310" s="981"/>
      <c r="P310" s="981"/>
      <c r="Q310" s="981"/>
      <c r="R310" s="981"/>
      <c r="S310" s="981"/>
      <c r="T310" s="981"/>
      <c r="U310" s="981"/>
      <c r="V310" s="981"/>
      <c r="W310" s="981"/>
      <c r="X310" s="981"/>
      <c r="Y310" s="981"/>
      <c r="Z310" s="981"/>
      <c r="AA310" s="981"/>
      <c r="AB310" s="981"/>
      <c r="AC310" s="981"/>
      <c r="AD310" s="981"/>
      <c r="AE310" s="981"/>
      <c r="AF310" s="981"/>
    </row>
    <row r="311" spans="1:32">
      <c r="A311" s="981"/>
      <c r="B311" s="635"/>
      <c r="J311" s="982"/>
      <c r="K311" s="982"/>
      <c r="O311" s="981"/>
      <c r="P311" s="981"/>
      <c r="Q311" s="981"/>
      <c r="R311" s="981"/>
      <c r="S311" s="981"/>
      <c r="T311" s="981"/>
      <c r="U311" s="981"/>
      <c r="V311" s="981"/>
      <c r="W311" s="981"/>
      <c r="X311" s="981"/>
      <c r="Y311" s="981"/>
      <c r="Z311" s="981"/>
      <c r="AA311" s="981"/>
      <c r="AB311" s="981"/>
      <c r="AC311" s="981"/>
      <c r="AD311" s="981"/>
      <c r="AE311" s="981"/>
      <c r="AF311" s="981"/>
    </row>
    <row r="312" spans="1:32">
      <c r="A312" s="981"/>
      <c r="B312" s="635"/>
      <c r="J312" s="982"/>
      <c r="K312" s="982"/>
      <c r="O312" s="981"/>
      <c r="P312" s="981"/>
      <c r="Q312" s="981"/>
      <c r="R312" s="981"/>
      <c r="S312" s="981"/>
      <c r="T312" s="981"/>
      <c r="U312" s="981"/>
      <c r="V312" s="981"/>
      <c r="W312" s="981"/>
      <c r="X312" s="981"/>
      <c r="Y312" s="981"/>
      <c r="Z312" s="981"/>
      <c r="AA312" s="981"/>
      <c r="AB312" s="981"/>
      <c r="AC312" s="981"/>
      <c r="AD312" s="981"/>
      <c r="AE312" s="981"/>
      <c r="AF312" s="981"/>
    </row>
    <row r="313" spans="1:32">
      <c r="A313" s="981"/>
      <c r="B313" s="635"/>
      <c r="J313" s="982"/>
      <c r="K313" s="982"/>
      <c r="O313" s="981"/>
      <c r="P313" s="981"/>
      <c r="Q313" s="981"/>
      <c r="R313" s="981"/>
      <c r="S313" s="981"/>
      <c r="T313" s="981"/>
      <c r="U313" s="981"/>
      <c r="V313" s="981"/>
      <c r="W313" s="981"/>
      <c r="X313" s="981"/>
      <c r="Y313" s="981"/>
      <c r="Z313" s="981"/>
      <c r="AA313" s="981"/>
      <c r="AB313" s="981"/>
      <c r="AC313" s="981"/>
      <c r="AD313" s="981"/>
      <c r="AE313" s="981"/>
      <c r="AF313" s="981"/>
    </row>
    <row r="314" spans="1:32">
      <c r="A314" s="981"/>
      <c r="B314" s="635"/>
      <c r="J314" s="982"/>
      <c r="K314" s="982"/>
      <c r="O314" s="981"/>
      <c r="P314" s="981"/>
      <c r="Q314" s="981"/>
      <c r="R314" s="981"/>
      <c r="S314" s="981"/>
      <c r="T314" s="981"/>
      <c r="U314" s="981"/>
      <c r="V314" s="981"/>
      <c r="W314" s="981"/>
      <c r="X314" s="981"/>
      <c r="Y314" s="981"/>
      <c r="Z314" s="981"/>
      <c r="AA314" s="981"/>
      <c r="AB314" s="981"/>
      <c r="AC314" s="981"/>
      <c r="AD314" s="981"/>
      <c r="AE314" s="981"/>
      <c r="AF314" s="981"/>
    </row>
    <row r="315" spans="1:32">
      <c r="A315" s="981"/>
      <c r="B315" s="635"/>
      <c r="J315" s="982"/>
      <c r="K315" s="982"/>
      <c r="O315" s="981"/>
      <c r="P315" s="981"/>
      <c r="Q315" s="981"/>
      <c r="R315" s="981"/>
      <c r="S315" s="981"/>
      <c r="T315" s="981"/>
      <c r="U315" s="981"/>
      <c r="V315" s="981"/>
      <c r="W315" s="981"/>
      <c r="X315" s="981"/>
      <c r="Y315" s="981"/>
      <c r="Z315" s="981"/>
      <c r="AA315" s="981"/>
      <c r="AB315" s="981"/>
      <c r="AC315" s="981"/>
      <c r="AD315" s="981"/>
      <c r="AE315" s="981"/>
      <c r="AF315" s="981"/>
    </row>
    <row r="316" spans="1:32">
      <c r="A316" s="981"/>
      <c r="B316" s="635"/>
      <c r="J316" s="982"/>
      <c r="K316" s="982"/>
      <c r="O316" s="981"/>
      <c r="P316" s="981"/>
      <c r="Q316" s="981"/>
      <c r="R316" s="981"/>
      <c r="S316" s="981"/>
      <c r="T316" s="981"/>
      <c r="U316" s="981"/>
      <c r="V316" s="981"/>
      <c r="W316" s="981"/>
      <c r="X316" s="981"/>
      <c r="Y316" s="981"/>
      <c r="Z316" s="981"/>
      <c r="AA316" s="981"/>
      <c r="AB316" s="981"/>
      <c r="AC316" s="981"/>
      <c r="AD316" s="981"/>
      <c r="AE316" s="981"/>
      <c r="AF316" s="981"/>
    </row>
    <row r="317" spans="1:32">
      <c r="A317" s="981"/>
      <c r="B317" s="635"/>
      <c r="J317" s="982"/>
      <c r="K317" s="982"/>
      <c r="O317" s="981"/>
      <c r="P317" s="981"/>
      <c r="Q317" s="981"/>
      <c r="R317" s="981"/>
      <c r="S317" s="981"/>
      <c r="T317" s="981"/>
      <c r="U317" s="981"/>
      <c r="V317" s="981"/>
      <c r="W317" s="981"/>
      <c r="X317" s="981"/>
      <c r="Y317" s="981"/>
      <c r="Z317" s="981"/>
      <c r="AA317" s="981"/>
      <c r="AB317" s="981"/>
      <c r="AC317" s="981"/>
      <c r="AD317" s="981"/>
      <c r="AE317" s="981"/>
      <c r="AF317" s="981"/>
    </row>
    <row r="318" spans="1:32">
      <c r="A318" s="981"/>
      <c r="B318" s="635"/>
      <c r="J318" s="982"/>
      <c r="K318" s="982"/>
      <c r="O318" s="981"/>
      <c r="P318" s="981"/>
      <c r="Q318" s="981"/>
      <c r="R318" s="981"/>
      <c r="S318" s="981"/>
      <c r="T318" s="981"/>
      <c r="U318" s="981"/>
      <c r="V318" s="981"/>
      <c r="W318" s="981"/>
      <c r="X318" s="981"/>
      <c r="Y318" s="981"/>
      <c r="Z318" s="981"/>
      <c r="AA318" s="981"/>
      <c r="AB318" s="981"/>
      <c r="AC318" s="981"/>
      <c r="AD318" s="981"/>
      <c r="AE318" s="981"/>
      <c r="AF318" s="981"/>
    </row>
    <row r="319" spans="1:32">
      <c r="A319" s="981"/>
      <c r="B319" s="635"/>
      <c r="J319" s="982"/>
      <c r="K319" s="982"/>
      <c r="O319" s="981"/>
      <c r="P319" s="981"/>
      <c r="Q319" s="981"/>
      <c r="R319" s="981"/>
      <c r="S319" s="981"/>
      <c r="T319" s="981"/>
      <c r="U319" s="981"/>
      <c r="V319" s="981"/>
      <c r="W319" s="981"/>
      <c r="X319" s="981"/>
      <c r="Y319" s="981"/>
      <c r="Z319" s="981"/>
      <c r="AA319" s="981"/>
      <c r="AB319" s="981"/>
      <c r="AC319" s="981"/>
      <c r="AD319" s="981"/>
      <c r="AE319" s="981"/>
      <c r="AF319" s="981"/>
    </row>
    <row r="320" spans="1:32">
      <c r="A320" s="981"/>
      <c r="B320" s="635"/>
      <c r="J320" s="982"/>
      <c r="K320" s="982"/>
      <c r="O320" s="981"/>
      <c r="P320" s="981"/>
      <c r="Q320" s="981"/>
      <c r="R320" s="981"/>
      <c r="S320" s="981"/>
      <c r="T320" s="981"/>
      <c r="U320" s="981"/>
      <c r="V320" s="981"/>
      <c r="W320" s="981"/>
      <c r="X320" s="981"/>
      <c r="Y320" s="981"/>
      <c r="Z320" s="981"/>
      <c r="AA320" s="981"/>
      <c r="AB320" s="981"/>
      <c r="AC320" s="981"/>
      <c r="AD320" s="981"/>
      <c r="AE320" s="981"/>
      <c r="AF320" s="981"/>
    </row>
    <row r="321" spans="1:32">
      <c r="A321" s="981"/>
      <c r="B321" s="635"/>
      <c r="J321" s="982"/>
      <c r="K321" s="982"/>
      <c r="O321" s="981"/>
      <c r="P321" s="981"/>
      <c r="Q321" s="981"/>
      <c r="R321" s="981"/>
      <c r="S321" s="981"/>
      <c r="T321" s="981"/>
      <c r="U321" s="981"/>
      <c r="V321" s="981"/>
      <c r="W321" s="981"/>
      <c r="X321" s="981"/>
      <c r="Y321" s="981"/>
      <c r="Z321" s="981"/>
      <c r="AA321" s="981"/>
      <c r="AB321" s="981"/>
      <c r="AC321" s="981"/>
      <c r="AD321" s="981"/>
      <c r="AE321" s="981"/>
      <c r="AF321" s="981"/>
    </row>
    <row r="322" spans="1:32">
      <c r="A322" s="981"/>
      <c r="B322" s="635"/>
      <c r="J322" s="982"/>
      <c r="K322" s="982"/>
      <c r="O322" s="981"/>
      <c r="P322" s="981"/>
      <c r="Q322" s="981"/>
      <c r="R322" s="981"/>
      <c r="S322" s="981"/>
      <c r="T322" s="981"/>
      <c r="U322" s="981"/>
      <c r="V322" s="981"/>
      <c r="W322" s="981"/>
      <c r="X322" s="981"/>
      <c r="Y322" s="981"/>
      <c r="Z322" s="981"/>
      <c r="AA322" s="981"/>
      <c r="AB322" s="981"/>
      <c r="AC322" s="981"/>
      <c r="AD322" s="981"/>
      <c r="AE322" s="981"/>
      <c r="AF322" s="981"/>
    </row>
    <row r="323" spans="1:32">
      <c r="A323" s="981"/>
      <c r="B323" s="635"/>
      <c r="J323" s="982"/>
      <c r="K323" s="982"/>
      <c r="O323" s="981"/>
      <c r="P323" s="981"/>
      <c r="Q323" s="981"/>
      <c r="R323" s="981"/>
      <c r="S323" s="981"/>
      <c r="T323" s="981"/>
      <c r="U323" s="981"/>
      <c r="V323" s="981"/>
      <c r="W323" s="981"/>
      <c r="X323" s="981"/>
      <c r="Y323" s="981"/>
      <c r="Z323" s="981"/>
      <c r="AA323" s="981"/>
      <c r="AB323" s="981"/>
      <c r="AC323" s="981"/>
      <c r="AD323" s="981"/>
      <c r="AE323" s="981"/>
      <c r="AF323" s="981"/>
    </row>
    <row r="324" spans="1:32">
      <c r="A324" s="981"/>
      <c r="B324" s="635"/>
      <c r="J324" s="982"/>
      <c r="K324" s="982"/>
      <c r="O324" s="981"/>
      <c r="P324" s="981"/>
      <c r="Q324" s="981"/>
      <c r="R324" s="981"/>
      <c r="S324" s="981"/>
      <c r="T324" s="981"/>
      <c r="U324" s="981"/>
      <c r="V324" s="981"/>
      <c r="W324" s="981"/>
      <c r="X324" s="981"/>
      <c r="Y324" s="981"/>
      <c r="Z324" s="981"/>
      <c r="AA324" s="981"/>
      <c r="AB324" s="981"/>
      <c r="AC324" s="981"/>
      <c r="AD324" s="981"/>
      <c r="AE324" s="981"/>
      <c r="AF324" s="981"/>
    </row>
    <row r="325" spans="1:32">
      <c r="A325" s="981"/>
      <c r="B325" s="635"/>
      <c r="J325" s="982"/>
      <c r="K325" s="982"/>
      <c r="O325" s="981"/>
      <c r="P325" s="981"/>
      <c r="Q325" s="981"/>
      <c r="R325" s="981"/>
      <c r="S325" s="981"/>
      <c r="T325" s="981"/>
      <c r="U325" s="981"/>
      <c r="V325" s="981"/>
      <c r="W325" s="981"/>
      <c r="X325" s="981"/>
      <c r="Y325" s="981"/>
      <c r="Z325" s="981"/>
      <c r="AA325" s="981"/>
      <c r="AB325" s="981"/>
      <c r="AC325" s="981"/>
      <c r="AD325" s="981"/>
      <c r="AE325" s="981"/>
      <c r="AF325" s="981"/>
    </row>
    <row r="326" spans="1:32">
      <c r="A326" s="981"/>
      <c r="B326" s="635"/>
      <c r="J326" s="982"/>
      <c r="K326" s="982"/>
      <c r="O326" s="981"/>
      <c r="P326" s="981"/>
      <c r="Q326" s="981"/>
      <c r="R326" s="981"/>
      <c r="S326" s="981"/>
      <c r="T326" s="981"/>
      <c r="U326" s="981"/>
      <c r="V326" s="981"/>
      <c r="W326" s="981"/>
      <c r="X326" s="981"/>
      <c r="Y326" s="981"/>
      <c r="Z326" s="981"/>
      <c r="AA326" s="981"/>
      <c r="AB326" s="981"/>
      <c r="AC326" s="981"/>
      <c r="AD326" s="981"/>
      <c r="AE326" s="981"/>
      <c r="AF326" s="981"/>
    </row>
    <row r="327" spans="1:32">
      <c r="A327" s="981"/>
      <c r="B327" s="635"/>
      <c r="J327" s="982"/>
      <c r="K327" s="982"/>
      <c r="O327" s="981"/>
      <c r="P327" s="981"/>
      <c r="Q327" s="981"/>
      <c r="R327" s="981"/>
      <c r="S327" s="981"/>
      <c r="T327" s="981"/>
      <c r="U327" s="981"/>
      <c r="V327" s="981"/>
      <c r="W327" s="981"/>
      <c r="X327" s="981"/>
      <c r="Y327" s="981"/>
      <c r="Z327" s="981"/>
      <c r="AA327" s="981"/>
      <c r="AB327" s="981"/>
      <c r="AC327" s="981"/>
      <c r="AD327" s="981"/>
      <c r="AE327" s="981"/>
      <c r="AF327" s="981"/>
    </row>
    <row r="328" spans="1:32">
      <c r="A328" s="981"/>
      <c r="B328" s="635"/>
      <c r="J328" s="982"/>
      <c r="K328" s="982"/>
      <c r="O328" s="981"/>
      <c r="P328" s="981"/>
      <c r="Q328" s="981"/>
      <c r="R328" s="981"/>
      <c r="S328" s="981"/>
      <c r="T328" s="981"/>
      <c r="U328" s="981"/>
      <c r="V328" s="981"/>
      <c r="W328" s="981"/>
      <c r="X328" s="981"/>
      <c r="Y328" s="981"/>
      <c r="Z328" s="981"/>
      <c r="AA328" s="981"/>
      <c r="AB328" s="981"/>
      <c r="AC328" s="981"/>
      <c r="AD328" s="981"/>
      <c r="AE328" s="981"/>
      <c r="AF328" s="981"/>
    </row>
    <row r="329" spans="1:32">
      <c r="A329" s="981"/>
      <c r="B329" s="635"/>
      <c r="J329" s="982"/>
      <c r="K329" s="982"/>
      <c r="O329" s="981"/>
      <c r="P329" s="981"/>
      <c r="Q329" s="981"/>
      <c r="R329" s="981"/>
      <c r="S329" s="981"/>
      <c r="T329" s="981"/>
      <c r="U329" s="981"/>
      <c r="V329" s="981"/>
      <c r="W329" s="981"/>
      <c r="X329" s="981"/>
      <c r="Y329" s="981"/>
      <c r="Z329" s="981"/>
      <c r="AA329" s="981"/>
      <c r="AB329" s="981"/>
      <c r="AC329" s="981"/>
      <c r="AD329" s="981"/>
      <c r="AE329" s="981"/>
      <c r="AF329" s="981"/>
    </row>
    <row r="330" spans="1:32">
      <c r="A330" s="981"/>
      <c r="B330" s="635"/>
      <c r="J330" s="982"/>
      <c r="K330" s="982"/>
      <c r="O330" s="981"/>
      <c r="P330" s="981"/>
      <c r="Q330" s="981"/>
      <c r="R330" s="981"/>
      <c r="S330" s="981"/>
      <c r="T330" s="981"/>
      <c r="U330" s="981"/>
      <c r="V330" s="981"/>
      <c r="W330" s="981"/>
      <c r="X330" s="981"/>
      <c r="Y330" s="981"/>
      <c r="Z330" s="981"/>
      <c r="AA330" s="981"/>
      <c r="AB330" s="981"/>
      <c r="AC330" s="981"/>
      <c r="AD330" s="981"/>
      <c r="AE330" s="981"/>
      <c r="AF330" s="981"/>
    </row>
    <row r="331" spans="1:32">
      <c r="A331" s="981"/>
      <c r="B331" s="635"/>
      <c r="J331" s="982"/>
      <c r="K331" s="982"/>
      <c r="O331" s="981"/>
      <c r="P331" s="981"/>
      <c r="Q331" s="981"/>
      <c r="R331" s="981"/>
      <c r="S331" s="981"/>
      <c r="T331" s="981"/>
      <c r="U331" s="981"/>
      <c r="V331" s="981"/>
      <c r="W331" s="981"/>
      <c r="X331" s="981"/>
      <c r="Y331" s="981"/>
      <c r="Z331" s="981"/>
      <c r="AA331" s="981"/>
      <c r="AB331" s="981"/>
      <c r="AC331" s="981"/>
      <c r="AD331" s="981"/>
      <c r="AE331" s="981"/>
      <c r="AF331" s="981"/>
    </row>
    <row r="332" spans="1:32">
      <c r="A332" s="981"/>
      <c r="B332" s="635"/>
      <c r="J332" s="982"/>
      <c r="K332" s="982"/>
      <c r="O332" s="981"/>
      <c r="P332" s="981"/>
      <c r="Q332" s="981"/>
      <c r="R332" s="981"/>
      <c r="S332" s="981"/>
      <c r="T332" s="981"/>
      <c r="U332" s="981"/>
      <c r="V332" s="981"/>
      <c r="W332" s="981"/>
      <c r="X332" s="981"/>
      <c r="Y332" s="981"/>
      <c r="Z332" s="981"/>
      <c r="AA332" s="981"/>
      <c r="AB332" s="981"/>
      <c r="AC332" s="981"/>
      <c r="AD332" s="981"/>
      <c r="AE332" s="981"/>
      <c r="AF332" s="981"/>
    </row>
    <row r="333" spans="1:32">
      <c r="A333" s="981"/>
      <c r="B333" s="635"/>
      <c r="J333" s="982"/>
      <c r="K333" s="982"/>
      <c r="O333" s="981"/>
      <c r="P333" s="981"/>
      <c r="Q333" s="981"/>
      <c r="R333" s="981"/>
      <c r="S333" s="981"/>
      <c r="T333" s="981"/>
      <c r="U333" s="981"/>
      <c r="V333" s="981"/>
      <c r="W333" s="981"/>
      <c r="X333" s="981"/>
      <c r="Y333" s="981"/>
      <c r="Z333" s="981"/>
      <c r="AA333" s="981"/>
      <c r="AB333" s="981"/>
      <c r="AC333" s="981"/>
      <c r="AD333" s="981"/>
      <c r="AE333" s="981"/>
      <c r="AF333" s="981"/>
    </row>
    <row r="334" spans="1:32">
      <c r="A334" s="981"/>
      <c r="B334" s="635"/>
      <c r="J334" s="982"/>
      <c r="K334" s="982"/>
      <c r="O334" s="981"/>
      <c r="P334" s="981"/>
      <c r="Q334" s="981"/>
      <c r="R334" s="981"/>
      <c r="S334" s="981"/>
      <c r="T334" s="981"/>
      <c r="U334" s="981"/>
      <c r="V334" s="981"/>
      <c r="W334" s="981"/>
      <c r="X334" s="981"/>
      <c r="Y334" s="981"/>
      <c r="Z334" s="981"/>
      <c r="AA334" s="981"/>
      <c r="AB334" s="981"/>
      <c r="AC334" s="981"/>
      <c r="AD334" s="981"/>
      <c r="AE334" s="981"/>
      <c r="AF334" s="981"/>
    </row>
    <row r="335" spans="1:32">
      <c r="A335" s="981"/>
      <c r="B335" s="635"/>
      <c r="J335" s="982"/>
      <c r="K335" s="982"/>
      <c r="O335" s="981"/>
      <c r="P335" s="981"/>
      <c r="Q335" s="981"/>
      <c r="R335" s="981"/>
      <c r="S335" s="981"/>
      <c r="T335" s="981"/>
      <c r="U335" s="981"/>
      <c r="V335" s="981"/>
      <c r="W335" s="981"/>
      <c r="X335" s="981"/>
      <c r="Y335" s="981"/>
      <c r="Z335" s="981"/>
      <c r="AA335" s="981"/>
      <c r="AB335" s="981"/>
      <c r="AC335" s="981"/>
      <c r="AD335" s="981"/>
      <c r="AE335" s="981"/>
      <c r="AF335" s="981"/>
    </row>
    <row r="336" spans="1:32">
      <c r="A336" s="981"/>
      <c r="B336" s="635"/>
      <c r="J336" s="982"/>
      <c r="K336" s="982"/>
      <c r="O336" s="981"/>
      <c r="P336" s="981"/>
      <c r="Q336" s="981"/>
      <c r="R336" s="981"/>
      <c r="S336" s="981"/>
      <c r="T336" s="981"/>
      <c r="U336" s="981"/>
      <c r="V336" s="981"/>
      <c r="W336" s="981"/>
      <c r="X336" s="981"/>
      <c r="Y336" s="981"/>
      <c r="Z336" s="981"/>
      <c r="AA336" s="981"/>
      <c r="AB336" s="981"/>
      <c r="AC336" s="981"/>
      <c r="AD336" s="981"/>
      <c r="AE336" s="981"/>
      <c r="AF336" s="981"/>
    </row>
    <row r="337" spans="1:32">
      <c r="A337" s="981"/>
      <c r="B337" s="635"/>
      <c r="J337" s="982"/>
      <c r="K337" s="982"/>
      <c r="O337" s="981"/>
      <c r="P337" s="981"/>
      <c r="Q337" s="981"/>
      <c r="R337" s="981"/>
      <c r="S337" s="981"/>
      <c r="T337" s="981"/>
      <c r="U337" s="981"/>
      <c r="V337" s="981"/>
      <c r="W337" s="981"/>
      <c r="X337" s="981"/>
      <c r="Y337" s="981"/>
      <c r="Z337" s="981"/>
      <c r="AA337" s="981"/>
      <c r="AB337" s="981"/>
      <c r="AC337" s="981"/>
      <c r="AD337" s="981"/>
      <c r="AE337" s="981"/>
      <c r="AF337" s="981"/>
    </row>
    <row r="338" spans="1:32">
      <c r="A338" s="981"/>
      <c r="B338" s="635"/>
      <c r="J338" s="982"/>
      <c r="K338" s="982"/>
      <c r="O338" s="981"/>
      <c r="P338" s="981"/>
      <c r="Q338" s="981"/>
      <c r="R338" s="981"/>
      <c r="S338" s="981"/>
      <c r="T338" s="981"/>
      <c r="U338" s="981"/>
      <c r="V338" s="981"/>
      <c r="W338" s="981"/>
      <c r="X338" s="981"/>
      <c r="Y338" s="981"/>
      <c r="Z338" s="981"/>
      <c r="AA338" s="981"/>
      <c r="AB338" s="981"/>
      <c r="AC338" s="981"/>
      <c r="AD338" s="981"/>
      <c r="AE338" s="981"/>
      <c r="AF338" s="981"/>
    </row>
    <row r="339" spans="1:32">
      <c r="A339" s="981"/>
      <c r="B339" s="635"/>
      <c r="J339" s="982"/>
      <c r="K339" s="982"/>
      <c r="O339" s="981"/>
      <c r="P339" s="981"/>
      <c r="Q339" s="981"/>
      <c r="R339" s="981"/>
      <c r="S339" s="981"/>
      <c r="T339" s="981"/>
      <c r="U339" s="981"/>
      <c r="V339" s="981"/>
      <c r="W339" s="981"/>
      <c r="X339" s="981"/>
      <c r="Y339" s="981"/>
      <c r="Z339" s="981"/>
      <c r="AA339" s="981"/>
      <c r="AB339" s="981"/>
      <c r="AC339" s="981"/>
      <c r="AD339" s="981"/>
      <c r="AE339" s="981"/>
      <c r="AF339" s="981"/>
    </row>
    <row r="340" spans="1:32">
      <c r="A340" s="981"/>
      <c r="B340" s="635"/>
      <c r="J340" s="982"/>
      <c r="K340" s="982"/>
      <c r="O340" s="981"/>
      <c r="P340" s="981"/>
      <c r="Q340" s="981"/>
      <c r="R340" s="981"/>
      <c r="S340" s="981"/>
      <c r="T340" s="981"/>
      <c r="U340" s="981"/>
      <c r="V340" s="981"/>
      <c r="W340" s="981"/>
      <c r="X340" s="981"/>
      <c r="Y340" s="981"/>
      <c r="Z340" s="981"/>
      <c r="AA340" s="981"/>
      <c r="AB340" s="981"/>
      <c r="AC340" s="981"/>
      <c r="AD340" s="981"/>
      <c r="AE340" s="981"/>
      <c r="AF340" s="981"/>
    </row>
    <row r="341" spans="1:32">
      <c r="A341" s="981"/>
      <c r="B341" s="635"/>
      <c r="J341" s="982"/>
      <c r="K341" s="982"/>
      <c r="O341" s="981"/>
      <c r="P341" s="981"/>
      <c r="Q341" s="981"/>
      <c r="R341" s="981"/>
      <c r="S341" s="981"/>
      <c r="T341" s="981"/>
      <c r="U341" s="981"/>
      <c r="V341" s="981"/>
      <c r="W341" s="981"/>
      <c r="X341" s="981"/>
      <c r="Y341" s="981"/>
      <c r="Z341" s="981"/>
      <c r="AA341" s="981"/>
      <c r="AB341" s="981"/>
      <c r="AC341" s="981"/>
      <c r="AD341" s="981"/>
      <c r="AE341" s="981"/>
      <c r="AF341" s="981"/>
    </row>
    <row r="342" spans="1:32">
      <c r="A342" s="981"/>
      <c r="B342" s="635"/>
      <c r="J342" s="982"/>
      <c r="K342" s="982"/>
      <c r="O342" s="981"/>
      <c r="P342" s="981"/>
      <c r="Q342" s="981"/>
      <c r="R342" s="981"/>
      <c r="S342" s="981"/>
      <c r="T342" s="981"/>
      <c r="U342" s="981"/>
      <c r="V342" s="981"/>
      <c r="W342" s="981"/>
      <c r="X342" s="981"/>
      <c r="Y342" s="981"/>
      <c r="Z342" s="981"/>
      <c r="AA342" s="981"/>
      <c r="AB342" s="981"/>
      <c r="AC342" s="981"/>
      <c r="AD342" s="981"/>
      <c r="AE342" s="981"/>
      <c r="AF342" s="981"/>
    </row>
    <row r="343" spans="1:32">
      <c r="A343" s="981"/>
      <c r="B343" s="635"/>
      <c r="J343" s="982"/>
      <c r="K343" s="982"/>
      <c r="O343" s="981"/>
      <c r="P343" s="981"/>
      <c r="Q343" s="981"/>
      <c r="R343" s="981"/>
      <c r="S343" s="981"/>
      <c r="T343" s="981"/>
      <c r="U343" s="981"/>
      <c r="V343" s="981"/>
      <c r="W343" s="981"/>
      <c r="X343" s="981"/>
      <c r="Y343" s="981"/>
      <c r="Z343" s="981"/>
      <c r="AA343" s="981"/>
      <c r="AB343" s="981"/>
      <c r="AC343" s="981"/>
      <c r="AD343" s="981"/>
      <c r="AE343" s="981"/>
      <c r="AF343" s="981"/>
    </row>
    <row r="344" spans="1:32">
      <c r="A344" s="981"/>
      <c r="B344" s="635"/>
      <c r="J344" s="982"/>
      <c r="K344" s="982"/>
      <c r="O344" s="981"/>
      <c r="P344" s="981"/>
      <c r="Q344" s="981"/>
      <c r="R344" s="981"/>
      <c r="S344" s="981"/>
      <c r="T344" s="981"/>
      <c r="U344" s="981"/>
      <c r="V344" s="981"/>
      <c r="W344" s="981"/>
      <c r="X344" s="981"/>
      <c r="Y344" s="981"/>
      <c r="Z344" s="981"/>
      <c r="AA344" s="981"/>
      <c r="AB344" s="981"/>
      <c r="AC344" s="981"/>
      <c r="AD344" s="981"/>
      <c r="AE344" s="981"/>
      <c r="AF344" s="981"/>
    </row>
    <row r="345" spans="1:32">
      <c r="A345" s="981"/>
      <c r="B345" s="635"/>
      <c r="J345" s="982"/>
      <c r="K345" s="982"/>
      <c r="O345" s="981"/>
      <c r="P345" s="981"/>
      <c r="Q345" s="981"/>
      <c r="R345" s="981"/>
      <c r="S345" s="981"/>
      <c r="T345" s="981"/>
      <c r="U345" s="981"/>
      <c r="V345" s="981"/>
      <c r="W345" s="981"/>
      <c r="X345" s="981"/>
      <c r="Y345" s="981"/>
      <c r="Z345" s="981"/>
      <c r="AA345" s="981"/>
      <c r="AB345" s="981"/>
      <c r="AC345" s="981"/>
      <c r="AD345" s="981"/>
      <c r="AE345" s="981"/>
      <c r="AF345" s="981"/>
    </row>
    <row r="346" spans="1:32">
      <c r="A346" s="981"/>
      <c r="B346" s="635"/>
      <c r="J346" s="982"/>
      <c r="K346" s="982"/>
      <c r="O346" s="981"/>
      <c r="P346" s="981"/>
      <c r="Q346" s="981"/>
      <c r="R346" s="981"/>
      <c r="S346" s="981"/>
      <c r="T346" s="981"/>
      <c r="U346" s="981"/>
      <c r="V346" s="981"/>
      <c r="W346" s="981"/>
      <c r="X346" s="981"/>
      <c r="Y346" s="981"/>
      <c r="Z346" s="981"/>
      <c r="AA346" s="981"/>
      <c r="AB346" s="981"/>
      <c r="AC346" s="981"/>
      <c r="AD346" s="981"/>
      <c r="AE346" s="981"/>
      <c r="AF346" s="981"/>
    </row>
    <row r="347" spans="1:32">
      <c r="A347" s="981"/>
      <c r="B347" s="635"/>
      <c r="J347" s="982"/>
      <c r="K347" s="982"/>
      <c r="O347" s="981"/>
      <c r="P347" s="981"/>
      <c r="Q347" s="981"/>
      <c r="R347" s="981"/>
      <c r="S347" s="981"/>
      <c r="T347" s="981"/>
      <c r="U347" s="981"/>
      <c r="V347" s="981"/>
      <c r="W347" s="981"/>
      <c r="X347" s="981"/>
      <c r="Y347" s="981"/>
      <c r="Z347" s="981"/>
      <c r="AA347" s="981"/>
      <c r="AB347" s="981"/>
      <c r="AC347" s="981"/>
      <c r="AD347" s="981"/>
      <c r="AE347" s="981"/>
      <c r="AF347" s="981"/>
    </row>
    <row r="348" spans="1:32">
      <c r="A348" s="981"/>
      <c r="B348" s="635"/>
      <c r="J348" s="982"/>
      <c r="K348" s="982"/>
      <c r="O348" s="981"/>
      <c r="P348" s="981"/>
      <c r="Q348" s="981"/>
      <c r="R348" s="981"/>
      <c r="S348" s="981"/>
      <c r="T348" s="981"/>
      <c r="U348" s="981"/>
      <c r="V348" s="981"/>
      <c r="W348" s="981"/>
      <c r="X348" s="981"/>
      <c r="Y348" s="981"/>
      <c r="Z348" s="981"/>
      <c r="AA348" s="981"/>
      <c r="AB348" s="981"/>
      <c r="AC348" s="981"/>
      <c r="AD348" s="981"/>
      <c r="AE348" s="981"/>
      <c r="AF348" s="981"/>
    </row>
    <row r="349" spans="1:32">
      <c r="A349" s="981"/>
      <c r="B349" s="635"/>
      <c r="J349" s="982"/>
      <c r="K349" s="982"/>
      <c r="O349" s="981"/>
      <c r="P349" s="981"/>
      <c r="Q349" s="981"/>
      <c r="R349" s="981"/>
      <c r="S349" s="981"/>
      <c r="T349" s="981"/>
      <c r="U349" s="981"/>
      <c r="V349" s="981"/>
      <c r="W349" s="981"/>
      <c r="X349" s="981"/>
      <c r="Y349" s="981"/>
      <c r="Z349" s="981"/>
      <c r="AA349" s="981"/>
      <c r="AB349" s="981"/>
      <c r="AC349" s="981"/>
      <c r="AD349" s="981"/>
      <c r="AE349" s="981"/>
      <c r="AF349" s="981"/>
    </row>
    <row r="350" spans="1:32">
      <c r="A350" s="981"/>
      <c r="B350" s="635"/>
      <c r="J350" s="982"/>
      <c r="K350" s="982"/>
      <c r="O350" s="981"/>
      <c r="P350" s="981"/>
      <c r="Q350" s="981"/>
      <c r="R350" s="981"/>
      <c r="S350" s="981"/>
      <c r="T350" s="981"/>
      <c r="U350" s="981"/>
      <c r="V350" s="981"/>
      <c r="W350" s="981"/>
      <c r="X350" s="981"/>
      <c r="Y350" s="981"/>
      <c r="Z350" s="981"/>
      <c r="AA350" s="981"/>
      <c r="AB350" s="981"/>
      <c r="AC350" s="981"/>
      <c r="AD350" s="981"/>
      <c r="AE350" s="981"/>
      <c r="AF350" s="981"/>
    </row>
    <row r="351" spans="1:32">
      <c r="A351" s="981"/>
      <c r="B351" s="635"/>
      <c r="J351" s="982"/>
      <c r="K351" s="982"/>
      <c r="O351" s="981"/>
      <c r="P351" s="981"/>
      <c r="Q351" s="981"/>
      <c r="R351" s="981"/>
      <c r="S351" s="981"/>
      <c r="T351" s="981"/>
      <c r="U351" s="981"/>
      <c r="V351" s="981"/>
      <c r="W351" s="981"/>
      <c r="X351" s="981"/>
      <c r="Y351" s="981"/>
      <c r="Z351" s="981"/>
      <c r="AA351" s="981"/>
      <c r="AB351" s="981"/>
      <c r="AC351" s="981"/>
      <c r="AD351" s="981"/>
      <c r="AE351" s="981"/>
      <c r="AF351" s="981"/>
    </row>
    <row r="352" spans="1:32">
      <c r="A352" s="981"/>
      <c r="B352" s="635"/>
      <c r="J352" s="982"/>
      <c r="K352" s="982"/>
      <c r="O352" s="981"/>
      <c r="P352" s="981"/>
      <c r="Q352" s="981"/>
      <c r="R352" s="981"/>
      <c r="S352" s="981"/>
      <c r="T352" s="981"/>
      <c r="U352" s="981"/>
      <c r="V352" s="981"/>
      <c r="W352" s="981"/>
      <c r="X352" s="981"/>
      <c r="Y352" s="981"/>
      <c r="Z352" s="981"/>
      <c r="AA352" s="981"/>
      <c r="AB352" s="981"/>
      <c r="AC352" s="981"/>
      <c r="AD352" s="981"/>
      <c r="AE352" s="981"/>
      <c r="AF352" s="981"/>
    </row>
    <row r="353" spans="1:32">
      <c r="A353" s="981"/>
      <c r="B353" s="635"/>
      <c r="J353" s="982"/>
      <c r="K353" s="982"/>
      <c r="O353" s="981"/>
      <c r="P353" s="981"/>
      <c r="Q353" s="981"/>
      <c r="R353" s="981"/>
      <c r="S353" s="981"/>
      <c r="T353" s="981"/>
      <c r="U353" s="981"/>
      <c r="V353" s="981"/>
      <c r="W353" s="981"/>
      <c r="X353" s="981"/>
      <c r="Y353" s="981"/>
      <c r="Z353" s="981"/>
      <c r="AA353" s="981"/>
      <c r="AB353" s="981"/>
      <c r="AC353" s="981"/>
      <c r="AD353" s="981"/>
      <c r="AE353" s="981"/>
      <c r="AF353" s="981"/>
    </row>
    <row r="354" spans="1:32">
      <c r="A354" s="981"/>
      <c r="B354" s="635"/>
      <c r="J354" s="982"/>
      <c r="K354" s="982"/>
      <c r="O354" s="981"/>
      <c r="P354" s="981"/>
      <c r="Q354" s="981"/>
      <c r="R354" s="981"/>
      <c r="S354" s="981"/>
      <c r="T354" s="981"/>
      <c r="U354" s="981"/>
      <c r="V354" s="981"/>
      <c r="W354" s="981"/>
      <c r="X354" s="981"/>
      <c r="Y354" s="981"/>
      <c r="Z354" s="981"/>
      <c r="AA354" s="981"/>
      <c r="AB354" s="981"/>
      <c r="AC354" s="981"/>
      <c r="AD354" s="981"/>
      <c r="AE354" s="981"/>
      <c r="AF354" s="981"/>
    </row>
    <row r="355" spans="1:32">
      <c r="A355" s="981"/>
      <c r="B355" s="635"/>
      <c r="J355" s="982"/>
      <c r="K355" s="982"/>
      <c r="O355" s="981"/>
      <c r="P355" s="981"/>
      <c r="Q355" s="981"/>
      <c r="R355" s="981"/>
      <c r="S355" s="981"/>
      <c r="T355" s="981"/>
      <c r="U355" s="981"/>
      <c r="V355" s="981"/>
      <c r="W355" s="981"/>
      <c r="X355" s="981"/>
      <c r="Y355" s="981"/>
      <c r="Z355" s="981"/>
      <c r="AA355" s="981"/>
      <c r="AB355" s="981"/>
      <c r="AC355" s="981"/>
      <c r="AD355" s="981"/>
      <c r="AE355" s="981"/>
      <c r="AF355" s="981"/>
    </row>
    <row r="356" spans="1:32">
      <c r="A356" s="981"/>
      <c r="B356" s="635"/>
      <c r="J356" s="982"/>
      <c r="K356" s="982"/>
      <c r="O356" s="981"/>
      <c r="P356" s="981"/>
      <c r="Q356" s="981"/>
      <c r="R356" s="981"/>
      <c r="S356" s="981"/>
      <c r="T356" s="981"/>
      <c r="U356" s="981"/>
      <c r="V356" s="981"/>
      <c r="W356" s="981"/>
      <c r="X356" s="981"/>
      <c r="Y356" s="981"/>
      <c r="Z356" s="981"/>
      <c r="AA356" s="981"/>
      <c r="AB356" s="981"/>
      <c r="AC356" s="981"/>
      <c r="AD356" s="981"/>
      <c r="AE356" s="981"/>
      <c r="AF356" s="981"/>
    </row>
    <row r="357" spans="1:32">
      <c r="A357" s="981"/>
      <c r="B357" s="635"/>
      <c r="J357" s="982"/>
      <c r="K357" s="982"/>
      <c r="O357" s="981"/>
      <c r="P357" s="981"/>
      <c r="Q357" s="981"/>
      <c r="R357" s="981"/>
      <c r="S357" s="981"/>
      <c r="T357" s="981"/>
      <c r="U357" s="981"/>
      <c r="V357" s="981"/>
      <c r="W357" s="981"/>
      <c r="X357" s="981"/>
      <c r="Y357" s="981"/>
      <c r="Z357" s="981"/>
      <c r="AA357" s="981"/>
      <c r="AB357" s="981"/>
      <c r="AC357" s="981"/>
      <c r="AD357" s="981"/>
      <c r="AE357" s="981"/>
      <c r="AF357" s="981"/>
    </row>
    <row r="358" spans="1:32">
      <c r="A358" s="981"/>
      <c r="B358" s="635"/>
      <c r="J358" s="982"/>
      <c r="K358" s="982"/>
      <c r="O358" s="981"/>
      <c r="P358" s="981"/>
      <c r="Q358" s="981"/>
      <c r="R358" s="981"/>
      <c r="S358" s="981"/>
      <c r="T358" s="981"/>
      <c r="U358" s="981"/>
      <c r="V358" s="981"/>
      <c r="W358" s="981"/>
      <c r="X358" s="981"/>
      <c r="Y358" s="981"/>
      <c r="Z358" s="981"/>
      <c r="AA358" s="981"/>
      <c r="AB358" s="981"/>
      <c r="AC358" s="981"/>
      <c r="AD358" s="981"/>
      <c r="AE358" s="981"/>
      <c r="AF358" s="981"/>
    </row>
    <row r="359" spans="1:32">
      <c r="A359" s="981"/>
      <c r="B359" s="635"/>
      <c r="J359" s="982"/>
      <c r="K359" s="982"/>
      <c r="O359" s="981"/>
      <c r="P359" s="981"/>
      <c r="Q359" s="981"/>
      <c r="R359" s="981"/>
      <c r="S359" s="981"/>
      <c r="T359" s="981"/>
      <c r="U359" s="981"/>
      <c r="V359" s="981"/>
      <c r="W359" s="981"/>
      <c r="X359" s="981"/>
      <c r="Y359" s="981"/>
      <c r="Z359" s="981"/>
      <c r="AA359" s="981"/>
      <c r="AB359" s="981"/>
      <c r="AC359" s="981"/>
      <c r="AD359" s="981"/>
      <c r="AE359" s="981"/>
      <c r="AF359" s="981"/>
    </row>
    <row r="360" spans="1:32">
      <c r="A360" s="981"/>
      <c r="B360" s="635"/>
      <c r="J360" s="982"/>
      <c r="K360" s="982"/>
      <c r="O360" s="981"/>
      <c r="P360" s="981"/>
      <c r="Q360" s="981"/>
      <c r="R360" s="981"/>
      <c r="S360" s="981"/>
      <c r="T360" s="981"/>
      <c r="U360" s="981"/>
      <c r="V360" s="981"/>
      <c r="W360" s="981"/>
      <c r="X360" s="981"/>
      <c r="Y360" s="981"/>
      <c r="Z360" s="981"/>
      <c r="AA360" s="981"/>
      <c r="AB360" s="981"/>
      <c r="AC360" s="981"/>
      <c r="AD360" s="981"/>
      <c r="AE360" s="981"/>
      <c r="AF360" s="981"/>
    </row>
    <row r="361" spans="1:32">
      <c r="A361" s="981"/>
      <c r="B361" s="635"/>
      <c r="J361" s="982"/>
      <c r="K361" s="982"/>
      <c r="O361" s="981"/>
      <c r="P361" s="981"/>
      <c r="Q361" s="981"/>
      <c r="R361" s="981"/>
      <c r="S361" s="981"/>
      <c r="T361" s="981"/>
      <c r="U361" s="981"/>
      <c r="V361" s="981"/>
      <c r="W361" s="981"/>
      <c r="X361" s="981"/>
      <c r="Y361" s="981"/>
      <c r="Z361" s="981"/>
      <c r="AA361" s="981"/>
      <c r="AB361" s="981"/>
      <c r="AC361" s="981"/>
      <c r="AD361" s="981"/>
      <c r="AE361" s="981"/>
      <c r="AF361" s="981"/>
    </row>
    <row r="362" spans="1:32">
      <c r="A362" s="981"/>
      <c r="B362" s="635"/>
      <c r="J362" s="982"/>
      <c r="K362" s="982"/>
      <c r="O362" s="981"/>
      <c r="P362" s="981"/>
      <c r="Q362" s="981"/>
      <c r="R362" s="981"/>
      <c r="S362" s="981"/>
      <c r="T362" s="981"/>
      <c r="U362" s="981"/>
      <c r="V362" s="981"/>
      <c r="W362" s="981"/>
      <c r="X362" s="981"/>
      <c r="Y362" s="981"/>
      <c r="Z362" s="981"/>
      <c r="AA362" s="981"/>
      <c r="AB362" s="981"/>
      <c r="AC362" s="981"/>
      <c r="AD362" s="981"/>
      <c r="AE362" s="981"/>
      <c r="AF362" s="981"/>
    </row>
    <row r="363" spans="1:32">
      <c r="A363" s="981"/>
      <c r="B363" s="635"/>
      <c r="J363" s="982"/>
      <c r="K363" s="982"/>
      <c r="O363" s="981"/>
      <c r="P363" s="981"/>
      <c r="Q363" s="981"/>
      <c r="R363" s="981"/>
      <c r="S363" s="981"/>
      <c r="T363" s="981"/>
      <c r="U363" s="981"/>
      <c r="V363" s="981"/>
      <c r="W363" s="981"/>
      <c r="X363" s="981"/>
      <c r="Y363" s="981"/>
      <c r="Z363" s="981"/>
      <c r="AA363" s="981"/>
      <c r="AB363" s="981"/>
      <c r="AC363" s="981"/>
      <c r="AD363" s="981"/>
      <c r="AE363" s="981"/>
      <c r="AF363" s="981"/>
    </row>
    <row r="364" spans="1:32">
      <c r="A364" s="981"/>
      <c r="B364" s="635"/>
      <c r="J364" s="982"/>
      <c r="K364" s="982"/>
      <c r="O364" s="981"/>
      <c r="P364" s="981"/>
      <c r="Q364" s="981"/>
      <c r="R364" s="981"/>
      <c r="S364" s="981"/>
      <c r="T364" s="981"/>
      <c r="U364" s="981"/>
      <c r="V364" s="981"/>
      <c r="W364" s="981"/>
      <c r="X364" s="981"/>
      <c r="Y364" s="981"/>
      <c r="Z364" s="981"/>
      <c r="AA364" s="981"/>
      <c r="AB364" s="981"/>
      <c r="AC364" s="981"/>
      <c r="AD364" s="981"/>
      <c r="AE364" s="981"/>
      <c r="AF364" s="981"/>
    </row>
    <row r="365" spans="1:32">
      <c r="A365" s="981"/>
      <c r="B365" s="635"/>
      <c r="J365" s="982"/>
      <c r="K365" s="982"/>
      <c r="O365" s="981"/>
      <c r="P365" s="981"/>
      <c r="Q365" s="981"/>
      <c r="R365" s="981"/>
      <c r="S365" s="981"/>
      <c r="T365" s="981"/>
      <c r="U365" s="981"/>
      <c r="V365" s="981"/>
      <c r="W365" s="981"/>
      <c r="X365" s="981"/>
      <c r="Y365" s="981"/>
      <c r="Z365" s="981"/>
      <c r="AA365" s="981"/>
      <c r="AB365" s="981"/>
      <c r="AC365" s="981"/>
      <c r="AD365" s="981"/>
      <c r="AE365" s="981"/>
      <c r="AF365" s="981"/>
    </row>
    <row r="366" spans="1:32">
      <c r="A366" s="981"/>
      <c r="B366" s="635"/>
      <c r="J366" s="982"/>
      <c r="K366" s="982"/>
      <c r="O366" s="981"/>
      <c r="P366" s="981"/>
      <c r="Q366" s="981"/>
      <c r="R366" s="981"/>
      <c r="S366" s="981"/>
      <c r="T366" s="981"/>
      <c r="U366" s="981"/>
      <c r="V366" s="981"/>
      <c r="W366" s="981"/>
      <c r="X366" s="981"/>
      <c r="Y366" s="981"/>
      <c r="Z366" s="981"/>
      <c r="AA366" s="981"/>
      <c r="AB366" s="981"/>
      <c r="AC366" s="981"/>
      <c r="AD366" s="981"/>
      <c r="AE366" s="981"/>
      <c r="AF366" s="981"/>
    </row>
    <row r="367" spans="1:32">
      <c r="A367" s="981"/>
      <c r="B367" s="635"/>
      <c r="J367" s="982"/>
      <c r="K367" s="982"/>
      <c r="O367" s="981"/>
      <c r="P367" s="981"/>
      <c r="Q367" s="981"/>
      <c r="R367" s="981"/>
      <c r="S367" s="981"/>
      <c r="T367" s="981"/>
      <c r="U367" s="981"/>
      <c r="V367" s="981"/>
      <c r="W367" s="981"/>
      <c r="X367" s="981"/>
      <c r="Y367" s="981"/>
      <c r="Z367" s="981"/>
      <c r="AA367" s="981"/>
      <c r="AB367" s="981"/>
      <c r="AC367" s="981"/>
      <c r="AD367" s="981"/>
      <c r="AE367" s="981"/>
      <c r="AF367" s="981"/>
    </row>
    <row r="368" spans="1:32">
      <c r="A368" s="981"/>
      <c r="B368" s="635"/>
      <c r="J368" s="982"/>
      <c r="K368" s="982"/>
      <c r="O368" s="981"/>
      <c r="P368" s="981"/>
      <c r="Q368" s="981"/>
      <c r="R368" s="981"/>
      <c r="S368" s="981"/>
      <c r="T368" s="981"/>
      <c r="U368" s="981"/>
      <c r="V368" s="981"/>
      <c r="W368" s="981"/>
      <c r="X368" s="981"/>
      <c r="Y368" s="981"/>
      <c r="Z368" s="981"/>
      <c r="AA368" s="981"/>
      <c r="AB368" s="981"/>
      <c r="AC368" s="981"/>
      <c r="AD368" s="981"/>
      <c r="AE368" s="981"/>
      <c r="AF368" s="981"/>
    </row>
    <row r="369" spans="1:32">
      <c r="A369" s="981"/>
      <c r="B369" s="635"/>
      <c r="J369" s="982"/>
      <c r="K369" s="982"/>
      <c r="O369" s="981"/>
      <c r="P369" s="981"/>
      <c r="Q369" s="981"/>
      <c r="R369" s="981"/>
      <c r="S369" s="981"/>
      <c r="T369" s="981"/>
      <c r="U369" s="981"/>
      <c r="V369" s="981"/>
      <c r="W369" s="981"/>
      <c r="X369" s="981"/>
      <c r="Y369" s="981"/>
      <c r="Z369" s="981"/>
      <c r="AA369" s="981"/>
      <c r="AB369" s="981"/>
      <c r="AC369" s="981"/>
      <c r="AD369" s="981"/>
      <c r="AE369" s="981"/>
      <c r="AF369" s="981"/>
    </row>
    <row r="370" spans="1:32">
      <c r="A370" s="981"/>
      <c r="B370" s="635"/>
      <c r="J370" s="982"/>
      <c r="K370" s="982"/>
      <c r="O370" s="981"/>
      <c r="P370" s="981"/>
      <c r="Q370" s="981"/>
      <c r="R370" s="981"/>
      <c r="S370" s="981"/>
      <c r="T370" s="981"/>
      <c r="U370" s="981"/>
      <c r="V370" s="981"/>
      <c r="W370" s="981"/>
      <c r="X370" s="981"/>
      <c r="Y370" s="981"/>
      <c r="Z370" s="981"/>
      <c r="AA370" s="981"/>
      <c r="AB370" s="981"/>
      <c r="AC370" s="981"/>
      <c r="AD370" s="981"/>
      <c r="AE370" s="981"/>
      <c r="AF370" s="981"/>
    </row>
    <row r="371" spans="1:32">
      <c r="A371" s="981"/>
      <c r="B371" s="635"/>
      <c r="J371" s="982"/>
      <c r="K371" s="982"/>
      <c r="O371" s="981"/>
      <c r="P371" s="981"/>
      <c r="Q371" s="981"/>
      <c r="R371" s="981"/>
      <c r="S371" s="981"/>
      <c r="T371" s="981"/>
      <c r="U371" s="981"/>
      <c r="V371" s="981"/>
      <c r="W371" s="981"/>
      <c r="X371" s="981"/>
      <c r="Y371" s="981"/>
      <c r="Z371" s="981"/>
      <c r="AA371" s="981"/>
      <c r="AB371" s="981"/>
      <c r="AC371" s="981"/>
      <c r="AD371" s="981"/>
      <c r="AE371" s="981"/>
      <c r="AF371" s="981"/>
    </row>
    <row r="372" spans="1:32">
      <c r="A372" s="981"/>
      <c r="B372" s="635"/>
      <c r="J372" s="982"/>
      <c r="K372" s="982"/>
      <c r="O372" s="981"/>
      <c r="P372" s="981"/>
      <c r="Q372" s="981"/>
      <c r="R372" s="981"/>
      <c r="S372" s="981"/>
      <c r="T372" s="981"/>
      <c r="U372" s="981"/>
      <c r="V372" s="981"/>
      <c r="W372" s="981"/>
      <c r="X372" s="981"/>
      <c r="Y372" s="981"/>
      <c r="Z372" s="981"/>
      <c r="AA372" s="981"/>
      <c r="AB372" s="981"/>
      <c r="AC372" s="981"/>
      <c r="AD372" s="981"/>
      <c r="AE372" s="981"/>
      <c r="AF372" s="981"/>
    </row>
    <row r="373" spans="1:32">
      <c r="A373" s="981"/>
      <c r="B373" s="635"/>
      <c r="J373" s="982"/>
      <c r="K373" s="982"/>
      <c r="O373" s="981"/>
      <c r="P373" s="981"/>
      <c r="Q373" s="981"/>
      <c r="R373" s="981"/>
      <c r="S373" s="981"/>
      <c r="T373" s="981"/>
      <c r="U373" s="981"/>
      <c r="V373" s="981"/>
      <c r="W373" s="981"/>
      <c r="X373" s="981"/>
      <c r="Y373" s="981"/>
      <c r="Z373" s="981"/>
      <c r="AA373" s="981"/>
      <c r="AB373" s="981"/>
      <c r="AC373" s="981"/>
      <c r="AD373" s="981"/>
      <c r="AE373" s="981"/>
      <c r="AF373" s="981"/>
    </row>
    <row r="374" spans="1:32">
      <c r="A374" s="981"/>
      <c r="B374" s="635"/>
      <c r="J374" s="982"/>
      <c r="K374" s="982"/>
      <c r="O374" s="981"/>
      <c r="P374" s="981"/>
      <c r="Q374" s="981"/>
      <c r="R374" s="981"/>
      <c r="S374" s="981"/>
      <c r="T374" s="981"/>
      <c r="U374" s="981"/>
      <c r="V374" s="981"/>
      <c r="W374" s="981"/>
      <c r="X374" s="981"/>
      <c r="Y374" s="981"/>
      <c r="Z374" s="981"/>
      <c r="AA374" s="981"/>
      <c r="AB374" s="981"/>
      <c r="AC374" s="981"/>
      <c r="AD374" s="981"/>
      <c r="AE374" s="981"/>
      <c r="AF374" s="981"/>
    </row>
    <row r="375" spans="1:32">
      <c r="A375" s="981"/>
      <c r="B375" s="635"/>
      <c r="J375" s="982"/>
      <c r="K375" s="982"/>
      <c r="O375" s="981"/>
      <c r="P375" s="981"/>
      <c r="Q375" s="981"/>
      <c r="R375" s="981"/>
      <c r="S375" s="981"/>
      <c r="T375" s="981"/>
      <c r="U375" s="981"/>
      <c r="V375" s="981"/>
      <c r="W375" s="981"/>
      <c r="X375" s="981"/>
      <c r="Y375" s="981"/>
      <c r="Z375" s="981"/>
      <c r="AA375" s="981"/>
      <c r="AB375" s="981"/>
      <c r="AC375" s="981"/>
      <c r="AD375" s="981"/>
      <c r="AE375" s="981"/>
      <c r="AF375" s="981"/>
    </row>
    <row r="376" spans="1:32">
      <c r="A376" s="981"/>
      <c r="B376" s="635"/>
      <c r="J376" s="982"/>
      <c r="K376" s="982"/>
      <c r="O376" s="981"/>
      <c r="P376" s="981"/>
      <c r="Q376" s="981"/>
      <c r="R376" s="981"/>
      <c r="S376" s="981"/>
      <c r="T376" s="981"/>
      <c r="U376" s="981"/>
      <c r="V376" s="981"/>
      <c r="W376" s="981"/>
      <c r="X376" s="981"/>
      <c r="Y376" s="981"/>
      <c r="Z376" s="981"/>
      <c r="AA376" s="981"/>
      <c r="AB376" s="981"/>
      <c r="AC376" s="981"/>
      <c r="AD376" s="981"/>
      <c r="AE376" s="981"/>
      <c r="AF376" s="981"/>
    </row>
    <row r="377" spans="1:32">
      <c r="A377" s="981"/>
      <c r="B377" s="635"/>
      <c r="J377" s="982"/>
      <c r="K377" s="982"/>
      <c r="O377" s="981"/>
      <c r="P377" s="981"/>
      <c r="Q377" s="981"/>
      <c r="R377" s="981"/>
      <c r="S377" s="981"/>
      <c r="T377" s="981"/>
      <c r="U377" s="981"/>
      <c r="V377" s="981"/>
      <c r="W377" s="981"/>
      <c r="X377" s="981"/>
      <c r="Y377" s="981"/>
      <c r="Z377" s="981"/>
      <c r="AA377" s="981"/>
      <c r="AB377" s="981"/>
      <c r="AC377" s="981"/>
      <c r="AD377" s="981"/>
      <c r="AE377" s="981"/>
      <c r="AF377" s="981"/>
    </row>
    <row r="378" spans="1:32">
      <c r="A378" s="981"/>
      <c r="B378" s="635"/>
      <c r="J378" s="982"/>
      <c r="K378" s="982"/>
      <c r="O378" s="981"/>
      <c r="P378" s="981"/>
      <c r="Q378" s="981"/>
      <c r="R378" s="981"/>
      <c r="S378" s="981"/>
      <c r="T378" s="981"/>
      <c r="U378" s="981"/>
      <c r="V378" s="981"/>
      <c r="W378" s="981"/>
      <c r="X378" s="981"/>
      <c r="Y378" s="981"/>
      <c r="Z378" s="981"/>
      <c r="AA378" s="981"/>
      <c r="AB378" s="981"/>
      <c r="AC378" s="981"/>
      <c r="AD378" s="981"/>
      <c r="AE378" s="981"/>
      <c r="AF378" s="981"/>
    </row>
    <row r="379" spans="1:32">
      <c r="A379" s="981"/>
      <c r="B379" s="635"/>
      <c r="J379" s="982"/>
      <c r="K379" s="982"/>
      <c r="O379" s="981"/>
      <c r="P379" s="981"/>
      <c r="Q379" s="981"/>
      <c r="R379" s="981"/>
      <c r="S379" s="981"/>
      <c r="T379" s="981"/>
      <c r="U379" s="981"/>
      <c r="V379" s="981"/>
      <c r="W379" s="981"/>
      <c r="X379" s="981"/>
      <c r="Y379" s="981"/>
      <c r="Z379" s="981"/>
      <c r="AA379" s="981"/>
      <c r="AB379" s="981"/>
      <c r="AC379" s="981"/>
      <c r="AD379" s="981"/>
      <c r="AE379" s="981"/>
      <c r="AF379" s="981"/>
    </row>
    <row r="380" spans="1:32">
      <c r="A380" s="981"/>
      <c r="B380" s="635"/>
      <c r="J380" s="982"/>
      <c r="K380" s="982"/>
      <c r="O380" s="981"/>
      <c r="P380" s="981"/>
      <c r="Q380" s="981"/>
      <c r="R380" s="981"/>
      <c r="S380" s="981"/>
      <c r="T380" s="981"/>
      <c r="U380" s="981"/>
      <c r="V380" s="981"/>
      <c r="W380" s="981"/>
      <c r="X380" s="981"/>
      <c r="Y380" s="981"/>
      <c r="Z380" s="981"/>
      <c r="AA380" s="981"/>
      <c r="AB380" s="981"/>
      <c r="AC380" s="981"/>
      <c r="AD380" s="981"/>
      <c r="AE380" s="981"/>
      <c r="AF380" s="981"/>
    </row>
    <row r="381" spans="1:32">
      <c r="A381" s="981"/>
      <c r="B381" s="635"/>
      <c r="J381" s="982"/>
      <c r="K381" s="982"/>
      <c r="O381" s="981"/>
      <c r="P381" s="981"/>
      <c r="Q381" s="981"/>
      <c r="R381" s="981"/>
      <c r="S381" s="981"/>
      <c r="T381" s="981"/>
      <c r="U381" s="981"/>
      <c r="V381" s="981"/>
      <c r="W381" s="981"/>
      <c r="X381" s="981"/>
      <c r="Y381" s="981"/>
      <c r="Z381" s="981"/>
      <c r="AA381" s="981"/>
      <c r="AB381" s="981"/>
      <c r="AC381" s="981"/>
      <c r="AD381" s="981"/>
      <c r="AE381" s="981"/>
      <c r="AF381" s="981"/>
    </row>
    <row r="382" spans="1:32">
      <c r="A382" s="981"/>
      <c r="B382" s="635"/>
      <c r="J382" s="982"/>
      <c r="K382" s="982"/>
      <c r="O382" s="981"/>
      <c r="P382" s="981"/>
      <c r="Q382" s="981"/>
      <c r="R382" s="981"/>
      <c r="S382" s="981"/>
      <c r="T382" s="981"/>
      <c r="U382" s="981"/>
      <c r="V382" s="981"/>
      <c r="W382" s="981"/>
      <c r="X382" s="981"/>
      <c r="Y382" s="981"/>
      <c r="Z382" s="981"/>
      <c r="AA382" s="981"/>
      <c r="AB382" s="981"/>
      <c r="AC382" s="981"/>
      <c r="AD382" s="981"/>
      <c r="AE382" s="981"/>
      <c r="AF382" s="981"/>
    </row>
    <row r="383" spans="1:32">
      <c r="A383" s="981"/>
      <c r="B383" s="635"/>
      <c r="J383" s="982"/>
      <c r="K383" s="982"/>
      <c r="O383" s="981"/>
      <c r="P383" s="981"/>
      <c r="Q383" s="981"/>
      <c r="R383" s="981"/>
      <c r="S383" s="981"/>
      <c r="T383" s="981"/>
      <c r="U383" s="981"/>
      <c r="V383" s="981"/>
      <c r="W383" s="981"/>
      <c r="X383" s="981"/>
      <c r="Y383" s="981"/>
      <c r="Z383" s="981"/>
      <c r="AA383" s="981"/>
      <c r="AB383" s="981"/>
      <c r="AC383" s="981"/>
      <c r="AD383" s="981"/>
      <c r="AE383" s="981"/>
      <c r="AF383" s="981"/>
    </row>
    <row r="384" spans="1:32">
      <c r="A384" s="981"/>
      <c r="B384" s="635"/>
      <c r="J384" s="982"/>
      <c r="K384" s="982"/>
      <c r="O384" s="981"/>
      <c r="P384" s="981"/>
      <c r="Q384" s="981"/>
      <c r="R384" s="981"/>
      <c r="S384" s="981"/>
      <c r="T384" s="981"/>
      <c r="U384" s="981"/>
      <c r="V384" s="981"/>
      <c r="W384" s="981"/>
      <c r="X384" s="981"/>
      <c r="Y384" s="981"/>
      <c r="Z384" s="981"/>
      <c r="AA384" s="981"/>
      <c r="AB384" s="981"/>
      <c r="AC384" s="981"/>
      <c r="AD384" s="981"/>
      <c r="AE384" s="981"/>
      <c r="AF384" s="981"/>
    </row>
    <row r="385" spans="1:32">
      <c r="A385" s="981"/>
      <c r="B385" s="635"/>
      <c r="J385" s="982"/>
      <c r="K385" s="982"/>
      <c r="O385" s="981"/>
      <c r="P385" s="981"/>
      <c r="Q385" s="981"/>
      <c r="R385" s="981"/>
      <c r="S385" s="981"/>
      <c r="T385" s="981"/>
      <c r="U385" s="981"/>
      <c r="V385" s="981"/>
      <c r="W385" s="981"/>
      <c r="X385" s="981"/>
      <c r="Y385" s="981"/>
      <c r="Z385" s="981"/>
      <c r="AA385" s="981"/>
      <c r="AB385" s="981"/>
      <c r="AC385" s="981"/>
      <c r="AD385" s="981"/>
      <c r="AE385" s="981"/>
      <c r="AF385" s="981"/>
    </row>
    <row r="386" spans="1:32">
      <c r="A386" s="981"/>
      <c r="B386" s="635"/>
      <c r="J386" s="982"/>
      <c r="K386" s="982"/>
      <c r="O386" s="981"/>
      <c r="P386" s="981"/>
      <c r="Q386" s="981"/>
      <c r="R386" s="981"/>
      <c r="S386" s="981"/>
      <c r="T386" s="981"/>
      <c r="U386" s="981"/>
      <c r="V386" s="981"/>
      <c r="W386" s="981"/>
      <c r="X386" s="981"/>
      <c r="Y386" s="981"/>
      <c r="Z386" s="981"/>
      <c r="AA386" s="981"/>
      <c r="AB386" s="981"/>
      <c r="AC386" s="981"/>
      <c r="AD386" s="981"/>
      <c r="AE386" s="981"/>
      <c r="AF386" s="981"/>
    </row>
    <row r="387" spans="1:32">
      <c r="A387" s="981"/>
      <c r="B387" s="635"/>
      <c r="J387" s="982"/>
      <c r="K387" s="982"/>
      <c r="O387" s="981"/>
      <c r="P387" s="981"/>
      <c r="Q387" s="981"/>
      <c r="R387" s="981"/>
      <c r="S387" s="981"/>
      <c r="T387" s="981"/>
      <c r="U387" s="981"/>
      <c r="V387" s="981"/>
      <c r="W387" s="981"/>
      <c r="X387" s="981"/>
      <c r="Y387" s="981"/>
      <c r="Z387" s="981"/>
      <c r="AA387" s="981"/>
      <c r="AB387" s="981"/>
      <c r="AC387" s="981"/>
      <c r="AD387" s="981"/>
      <c r="AE387" s="981"/>
      <c r="AF387" s="981"/>
    </row>
    <row r="388" spans="1:32">
      <c r="A388" s="981"/>
      <c r="B388" s="635"/>
      <c r="J388" s="982"/>
      <c r="K388" s="982"/>
      <c r="O388" s="981"/>
      <c r="P388" s="981"/>
      <c r="Q388" s="981"/>
      <c r="R388" s="981"/>
      <c r="S388" s="981"/>
      <c r="T388" s="981"/>
      <c r="U388" s="981"/>
      <c r="V388" s="981"/>
      <c r="W388" s="981"/>
      <c r="X388" s="981"/>
      <c r="Y388" s="981"/>
      <c r="Z388" s="981"/>
      <c r="AA388" s="981"/>
      <c r="AB388" s="981"/>
      <c r="AC388" s="981"/>
      <c r="AD388" s="981"/>
      <c r="AE388" s="981"/>
      <c r="AF388" s="981"/>
    </row>
    <row r="389" spans="1:32">
      <c r="A389" s="981"/>
      <c r="B389" s="635"/>
      <c r="J389" s="982"/>
      <c r="K389" s="982"/>
      <c r="O389" s="981"/>
      <c r="P389" s="981"/>
      <c r="Q389" s="981"/>
      <c r="R389" s="981"/>
      <c r="S389" s="981"/>
      <c r="T389" s="981"/>
      <c r="U389" s="981"/>
      <c r="V389" s="981"/>
      <c r="W389" s="981"/>
      <c r="X389" s="981"/>
      <c r="Y389" s="981"/>
      <c r="Z389" s="981"/>
      <c r="AA389" s="981"/>
      <c r="AB389" s="981"/>
      <c r="AC389" s="981"/>
      <c r="AD389" s="981"/>
      <c r="AE389" s="981"/>
      <c r="AF389" s="981"/>
    </row>
    <row r="390" spans="1:32">
      <c r="A390" s="981"/>
      <c r="B390" s="635"/>
      <c r="J390" s="982"/>
      <c r="K390" s="982"/>
      <c r="O390" s="981"/>
      <c r="P390" s="981"/>
      <c r="Q390" s="981"/>
      <c r="R390" s="981"/>
      <c r="S390" s="981"/>
      <c r="T390" s="981"/>
      <c r="U390" s="981"/>
      <c r="V390" s="981"/>
      <c r="W390" s="981"/>
      <c r="X390" s="981"/>
      <c r="Y390" s="981"/>
      <c r="Z390" s="981"/>
      <c r="AA390" s="981"/>
      <c r="AB390" s="981"/>
      <c r="AC390" s="981"/>
      <c r="AD390" s="981"/>
      <c r="AE390" s="981"/>
      <c r="AF390" s="981"/>
    </row>
    <row r="391" spans="1:32">
      <c r="A391" s="981"/>
      <c r="B391" s="635"/>
      <c r="J391" s="982"/>
      <c r="K391" s="982"/>
      <c r="O391" s="981"/>
      <c r="P391" s="981"/>
      <c r="Q391" s="981"/>
      <c r="R391" s="981"/>
      <c r="S391" s="981"/>
      <c r="T391" s="981"/>
      <c r="U391" s="981"/>
      <c r="V391" s="981"/>
      <c r="W391" s="981"/>
      <c r="X391" s="981"/>
      <c r="Y391" s="981"/>
      <c r="Z391" s="981"/>
      <c r="AA391" s="981"/>
      <c r="AB391" s="981"/>
      <c r="AC391" s="981"/>
      <c r="AD391" s="981"/>
      <c r="AE391" s="981"/>
      <c r="AF391" s="981"/>
    </row>
    <row r="392" spans="1:32">
      <c r="A392" s="981"/>
      <c r="B392" s="635"/>
      <c r="J392" s="982"/>
      <c r="K392" s="982"/>
      <c r="O392" s="981"/>
      <c r="P392" s="981"/>
      <c r="Q392" s="981"/>
      <c r="R392" s="981"/>
      <c r="S392" s="981"/>
      <c r="T392" s="981"/>
      <c r="U392" s="981"/>
      <c r="V392" s="981"/>
      <c r="W392" s="981"/>
      <c r="X392" s="981"/>
      <c r="Y392" s="981"/>
      <c r="Z392" s="981"/>
      <c r="AA392" s="981"/>
      <c r="AB392" s="981"/>
      <c r="AC392" s="981"/>
      <c r="AD392" s="981"/>
      <c r="AE392" s="981"/>
      <c r="AF392" s="981"/>
    </row>
    <row r="393" spans="1:32">
      <c r="A393" s="981"/>
      <c r="B393" s="635"/>
      <c r="J393" s="982"/>
      <c r="K393" s="982"/>
      <c r="O393" s="981"/>
      <c r="P393" s="981"/>
      <c r="Q393" s="981"/>
      <c r="R393" s="981"/>
      <c r="S393" s="981"/>
      <c r="T393" s="981"/>
      <c r="U393" s="981"/>
      <c r="V393" s="981"/>
      <c r="W393" s="981"/>
      <c r="X393" s="981"/>
      <c r="Y393" s="981"/>
      <c r="Z393" s="981"/>
      <c r="AA393" s="981"/>
      <c r="AB393" s="981"/>
      <c r="AC393" s="981"/>
      <c r="AD393" s="981"/>
      <c r="AE393" s="981"/>
      <c r="AF393" s="981"/>
    </row>
    <row r="394" spans="1:32">
      <c r="A394" s="981"/>
      <c r="B394" s="635"/>
      <c r="J394" s="982"/>
      <c r="K394" s="982"/>
      <c r="O394" s="981"/>
      <c r="P394" s="981"/>
      <c r="Q394" s="981"/>
      <c r="R394" s="981"/>
      <c r="S394" s="981"/>
      <c r="T394" s="981"/>
      <c r="U394" s="981"/>
      <c r="V394" s="981"/>
      <c r="W394" s="981"/>
      <c r="X394" s="981"/>
      <c r="Y394" s="981"/>
      <c r="Z394" s="981"/>
      <c r="AA394" s="981"/>
      <c r="AB394" s="981"/>
      <c r="AC394" s="981"/>
      <c r="AD394" s="981"/>
      <c r="AE394" s="981"/>
      <c r="AF394" s="981"/>
    </row>
    <row r="395" spans="1:32">
      <c r="A395" s="981"/>
      <c r="B395" s="635"/>
      <c r="J395" s="982"/>
      <c r="K395" s="982"/>
      <c r="O395" s="981"/>
      <c r="P395" s="981"/>
      <c r="Q395" s="981"/>
      <c r="R395" s="981"/>
      <c r="S395" s="981"/>
      <c r="T395" s="981"/>
      <c r="U395" s="981"/>
      <c r="V395" s="981"/>
      <c r="W395" s="981"/>
      <c r="X395" s="981"/>
      <c r="Y395" s="981"/>
      <c r="Z395" s="981"/>
      <c r="AA395" s="981"/>
      <c r="AB395" s="981"/>
      <c r="AC395" s="981"/>
      <c r="AD395" s="981"/>
      <c r="AE395" s="981"/>
      <c r="AF395" s="981"/>
    </row>
    <row r="396" spans="1:32">
      <c r="A396" s="981"/>
      <c r="B396" s="635"/>
      <c r="J396" s="982"/>
      <c r="K396" s="982"/>
      <c r="O396" s="981"/>
      <c r="P396" s="981"/>
      <c r="Q396" s="981"/>
      <c r="R396" s="981"/>
      <c r="S396" s="981"/>
      <c r="T396" s="981"/>
      <c r="U396" s="981"/>
      <c r="V396" s="981"/>
      <c r="W396" s="981"/>
      <c r="X396" s="981"/>
      <c r="Y396" s="981"/>
      <c r="Z396" s="981"/>
      <c r="AA396" s="981"/>
      <c r="AB396" s="981"/>
      <c r="AC396" s="981"/>
      <c r="AD396" s="981"/>
      <c r="AE396" s="981"/>
      <c r="AF396" s="981"/>
    </row>
    <row r="397" spans="1:32">
      <c r="A397" s="981"/>
      <c r="B397" s="635"/>
      <c r="J397" s="982"/>
      <c r="K397" s="982"/>
      <c r="O397" s="981"/>
      <c r="P397" s="981"/>
      <c r="Q397" s="981"/>
      <c r="R397" s="981"/>
      <c r="S397" s="981"/>
      <c r="T397" s="981"/>
      <c r="U397" s="981"/>
      <c r="V397" s="981"/>
      <c r="W397" s="981"/>
      <c r="X397" s="981"/>
      <c r="Y397" s="981"/>
      <c r="Z397" s="981"/>
      <c r="AA397" s="981"/>
      <c r="AB397" s="981"/>
      <c r="AC397" s="981"/>
      <c r="AD397" s="981"/>
      <c r="AE397" s="981"/>
      <c r="AF397" s="981"/>
    </row>
    <row r="398" spans="1:32">
      <c r="A398" s="981"/>
      <c r="B398" s="635"/>
      <c r="J398" s="982"/>
      <c r="K398" s="982"/>
      <c r="O398" s="981"/>
      <c r="P398" s="981"/>
      <c r="Q398" s="981"/>
      <c r="R398" s="981"/>
      <c r="S398" s="981"/>
      <c r="T398" s="981"/>
      <c r="U398" s="981"/>
      <c r="V398" s="981"/>
      <c r="W398" s="981"/>
      <c r="X398" s="981"/>
      <c r="Y398" s="981"/>
      <c r="Z398" s="981"/>
      <c r="AA398" s="981"/>
      <c r="AB398" s="981"/>
      <c r="AC398" s="981"/>
      <c r="AD398" s="981"/>
      <c r="AE398" s="981"/>
      <c r="AF398" s="981"/>
    </row>
    <row r="399" spans="1:32">
      <c r="A399" s="981"/>
      <c r="B399" s="635"/>
      <c r="J399" s="982"/>
      <c r="K399" s="982"/>
      <c r="O399" s="981"/>
      <c r="P399" s="981"/>
      <c r="Q399" s="981"/>
      <c r="R399" s="981"/>
      <c r="S399" s="981"/>
      <c r="T399" s="981"/>
      <c r="U399" s="981"/>
      <c r="V399" s="981"/>
      <c r="W399" s="981"/>
      <c r="X399" s="981"/>
      <c r="Y399" s="981"/>
      <c r="Z399" s="981"/>
      <c r="AA399" s="981"/>
      <c r="AB399" s="981"/>
      <c r="AC399" s="981"/>
      <c r="AD399" s="981"/>
      <c r="AE399" s="981"/>
      <c r="AF399" s="981"/>
    </row>
    <row r="400" spans="1:32">
      <c r="A400" s="981"/>
      <c r="B400" s="635"/>
      <c r="J400" s="982"/>
      <c r="K400" s="982"/>
      <c r="O400" s="981"/>
      <c r="P400" s="981"/>
      <c r="Q400" s="981"/>
      <c r="R400" s="981"/>
      <c r="S400" s="981"/>
      <c r="T400" s="981"/>
      <c r="U400" s="981"/>
      <c r="V400" s="981"/>
      <c r="W400" s="981"/>
      <c r="X400" s="981"/>
      <c r="Y400" s="981"/>
      <c r="Z400" s="981"/>
      <c r="AA400" s="981"/>
      <c r="AB400" s="981"/>
      <c r="AC400" s="981"/>
      <c r="AD400" s="981"/>
      <c r="AE400" s="981"/>
      <c r="AF400" s="981"/>
    </row>
    <row r="401" spans="1:32">
      <c r="A401" s="981"/>
      <c r="B401" s="635"/>
      <c r="J401" s="982"/>
      <c r="K401" s="982"/>
      <c r="O401" s="981"/>
      <c r="P401" s="981"/>
      <c r="Q401" s="981"/>
      <c r="R401" s="981"/>
      <c r="S401" s="981"/>
      <c r="T401" s="981"/>
      <c r="U401" s="981"/>
      <c r="V401" s="981"/>
      <c r="W401" s="981"/>
      <c r="X401" s="981"/>
      <c r="Y401" s="981"/>
      <c r="Z401" s="981"/>
      <c r="AA401" s="981"/>
      <c r="AB401" s="981"/>
      <c r="AC401" s="981"/>
      <c r="AD401" s="981"/>
      <c r="AE401" s="981"/>
      <c r="AF401" s="981"/>
    </row>
    <row r="402" spans="1:32">
      <c r="A402" s="981"/>
      <c r="B402" s="635"/>
      <c r="J402" s="982"/>
      <c r="K402" s="982"/>
      <c r="O402" s="981"/>
      <c r="P402" s="981"/>
      <c r="Q402" s="981"/>
      <c r="R402" s="981"/>
      <c r="S402" s="981"/>
      <c r="T402" s="981"/>
      <c r="U402" s="981"/>
      <c r="V402" s="981"/>
      <c r="W402" s="981"/>
      <c r="X402" s="981"/>
      <c r="Y402" s="981"/>
      <c r="Z402" s="981"/>
      <c r="AA402" s="981"/>
      <c r="AB402" s="981"/>
      <c r="AC402" s="981"/>
      <c r="AD402" s="981"/>
      <c r="AE402" s="981"/>
      <c r="AF402" s="981"/>
    </row>
    <row r="403" spans="1:32">
      <c r="A403" s="981"/>
      <c r="B403" s="635"/>
      <c r="J403" s="982"/>
      <c r="K403" s="982"/>
      <c r="O403" s="981"/>
      <c r="P403" s="981"/>
      <c r="Q403" s="981"/>
      <c r="R403" s="981"/>
      <c r="S403" s="981"/>
      <c r="T403" s="981"/>
      <c r="U403" s="981"/>
      <c r="V403" s="981"/>
      <c r="W403" s="981"/>
      <c r="X403" s="981"/>
      <c r="Y403" s="981"/>
      <c r="Z403" s="981"/>
      <c r="AA403" s="981"/>
      <c r="AB403" s="981"/>
      <c r="AC403" s="981"/>
      <c r="AD403" s="981"/>
      <c r="AE403" s="981"/>
      <c r="AF403" s="981"/>
    </row>
    <row r="404" spans="1:32">
      <c r="A404" s="981"/>
      <c r="B404" s="635"/>
      <c r="J404" s="982"/>
      <c r="K404" s="982"/>
      <c r="O404" s="981"/>
      <c r="P404" s="981"/>
      <c r="Q404" s="981"/>
      <c r="R404" s="981"/>
      <c r="S404" s="981"/>
      <c r="T404" s="981"/>
      <c r="U404" s="981"/>
      <c r="V404" s="981"/>
      <c r="W404" s="981"/>
      <c r="X404" s="981"/>
      <c r="Y404" s="981"/>
      <c r="Z404" s="981"/>
      <c r="AA404" s="981"/>
      <c r="AB404" s="981"/>
      <c r="AC404" s="981"/>
      <c r="AD404" s="981"/>
      <c r="AE404" s="981"/>
      <c r="AF404" s="981"/>
    </row>
    <row r="405" spans="1:32">
      <c r="A405" s="981"/>
      <c r="B405" s="635"/>
      <c r="J405" s="982"/>
      <c r="K405" s="982"/>
      <c r="O405" s="981"/>
      <c r="P405" s="981"/>
      <c r="Q405" s="981"/>
      <c r="R405" s="981"/>
      <c r="S405" s="981"/>
      <c r="T405" s="981"/>
      <c r="U405" s="981"/>
      <c r="V405" s="981"/>
      <c r="W405" s="981"/>
      <c r="X405" s="981"/>
      <c r="Y405" s="981"/>
      <c r="Z405" s="981"/>
      <c r="AA405" s="981"/>
      <c r="AB405" s="981"/>
      <c r="AC405" s="981"/>
      <c r="AD405" s="981"/>
      <c r="AE405" s="981"/>
      <c r="AF405" s="981"/>
    </row>
    <row r="406" spans="1:32">
      <c r="A406" s="981"/>
      <c r="B406" s="635"/>
      <c r="J406" s="982"/>
      <c r="K406" s="982"/>
      <c r="O406" s="981"/>
      <c r="P406" s="981"/>
      <c r="Q406" s="981"/>
      <c r="R406" s="981"/>
      <c r="S406" s="981"/>
      <c r="T406" s="981"/>
      <c r="U406" s="981"/>
      <c r="V406" s="981"/>
      <c r="W406" s="981"/>
      <c r="X406" s="981"/>
      <c r="Y406" s="981"/>
      <c r="Z406" s="981"/>
      <c r="AA406" s="981"/>
      <c r="AB406" s="981"/>
      <c r="AC406" s="981"/>
      <c r="AD406" s="981"/>
      <c r="AE406" s="981"/>
      <c r="AF406" s="981"/>
    </row>
    <row r="407" spans="1:32">
      <c r="A407" s="981"/>
      <c r="B407" s="635"/>
      <c r="J407" s="982"/>
      <c r="K407" s="982"/>
      <c r="O407" s="981"/>
      <c r="P407" s="981"/>
      <c r="Q407" s="981"/>
      <c r="R407" s="981"/>
      <c r="S407" s="981"/>
      <c r="T407" s="981"/>
      <c r="U407" s="981"/>
      <c r="V407" s="981"/>
      <c r="W407" s="981"/>
      <c r="X407" s="981"/>
      <c r="Y407" s="981"/>
      <c r="Z407" s="981"/>
      <c r="AA407" s="981"/>
      <c r="AB407" s="981"/>
      <c r="AC407" s="981"/>
      <c r="AD407" s="981"/>
      <c r="AE407" s="981"/>
      <c r="AF407" s="981"/>
    </row>
    <row r="408" spans="1:32">
      <c r="A408" s="981"/>
      <c r="B408" s="635"/>
      <c r="J408" s="982"/>
      <c r="K408" s="982"/>
      <c r="O408" s="981"/>
      <c r="P408" s="981"/>
      <c r="Q408" s="981"/>
      <c r="R408" s="981"/>
      <c r="S408" s="981"/>
      <c r="T408" s="981"/>
      <c r="U408" s="981"/>
      <c r="V408" s="981"/>
      <c r="W408" s="981"/>
      <c r="X408" s="981"/>
      <c r="Y408" s="981"/>
      <c r="Z408" s="981"/>
      <c r="AA408" s="981"/>
      <c r="AB408" s="981"/>
      <c r="AC408" s="981"/>
      <c r="AD408" s="981"/>
      <c r="AE408" s="981"/>
      <c r="AF408" s="981"/>
    </row>
    <row r="409" spans="1:32">
      <c r="A409" s="981"/>
      <c r="B409" s="635"/>
      <c r="J409" s="982"/>
      <c r="K409" s="982"/>
      <c r="O409" s="981"/>
      <c r="P409" s="981"/>
      <c r="Q409" s="981"/>
      <c r="R409" s="981"/>
      <c r="S409" s="981"/>
      <c r="T409" s="981"/>
      <c r="U409" s="981"/>
      <c r="V409" s="981"/>
      <c r="W409" s="981"/>
      <c r="X409" s="981"/>
      <c r="Y409" s="981"/>
      <c r="Z409" s="981"/>
      <c r="AA409" s="981"/>
      <c r="AB409" s="981"/>
      <c r="AC409" s="981"/>
      <c r="AD409" s="981"/>
      <c r="AE409" s="981"/>
      <c r="AF409" s="981"/>
    </row>
    <row r="410" spans="1:32">
      <c r="A410" s="981"/>
      <c r="B410" s="635"/>
      <c r="J410" s="982"/>
      <c r="K410" s="982"/>
      <c r="O410" s="981"/>
      <c r="P410" s="981"/>
      <c r="Q410" s="981"/>
      <c r="R410" s="981"/>
      <c r="S410" s="981"/>
      <c r="T410" s="981"/>
      <c r="U410" s="981"/>
      <c r="V410" s="981"/>
      <c r="W410" s="981"/>
      <c r="X410" s="981"/>
      <c r="Y410" s="981"/>
      <c r="Z410" s="981"/>
      <c r="AA410" s="981"/>
      <c r="AB410" s="981"/>
      <c r="AC410" s="981"/>
      <c r="AD410" s="981"/>
      <c r="AE410" s="981"/>
      <c r="AF410" s="981"/>
    </row>
    <row r="411" spans="1:32">
      <c r="A411" s="981"/>
      <c r="B411" s="635"/>
      <c r="J411" s="982"/>
      <c r="K411" s="982"/>
      <c r="O411" s="981"/>
      <c r="P411" s="981"/>
      <c r="Q411" s="981"/>
      <c r="R411" s="981"/>
      <c r="S411" s="981"/>
      <c r="T411" s="981"/>
      <c r="U411" s="981"/>
      <c r="V411" s="981"/>
      <c r="W411" s="981"/>
      <c r="X411" s="981"/>
      <c r="Y411" s="981"/>
      <c r="Z411" s="981"/>
      <c r="AA411" s="981"/>
      <c r="AB411" s="981"/>
      <c r="AC411" s="981"/>
      <c r="AD411" s="981"/>
      <c r="AE411" s="981"/>
      <c r="AF411" s="981"/>
    </row>
    <row r="412" spans="1:32">
      <c r="A412" s="981"/>
      <c r="B412" s="635"/>
      <c r="J412" s="982"/>
      <c r="K412" s="982"/>
      <c r="O412" s="981"/>
      <c r="P412" s="981"/>
      <c r="Q412" s="981"/>
      <c r="R412" s="981"/>
      <c r="S412" s="981"/>
      <c r="T412" s="981"/>
      <c r="U412" s="981"/>
      <c r="V412" s="981"/>
      <c r="W412" s="981"/>
      <c r="X412" s="981"/>
      <c r="Y412" s="981"/>
      <c r="Z412" s="981"/>
      <c r="AA412" s="981"/>
      <c r="AB412" s="981"/>
      <c r="AC412" s="981"/>
      <c r="AD412" s="981"/>
      <c r="AE412" s="981"/>
      <c r="AF412" s="981"/>
    </row>
    <row r="413" spans="1:32">
      <c r="A413" s="981"/>
      <c r="B413" s="635"/>
      <c r="J413" s="982"/>
      <c r="K413" s="982"/>
      <c r="O413" s="981"/>
      <c r="P413" s="981"/>
      <c r="Q413" s="981"/>
      <c r="R413" s="981"/>
      <c r="S413" s="981"/>
      <c r="T413" s="981"/>
      <c r="U413" s="981"/>
      <c r="V413" s="981"/>
      <c r="W413" s="981"/>
      <c r="X413" s="981"/>
      <c r="Y413" s="981"/>
      <c r="Z413" s="981"/>
      <c r="AA413" s="981"/>
      <c r="AB413" s="981"/>
      <c r="AC413" s="981"/>
      <c r="AD413" s="981"/>
      <c r="AE413" s="981"/>
      <c r="AF413" s="981"/>
    </row>
    <row r="414" spans="1:32">
      <c r="A414" s="981"/>
      <c r="B414" s="635"/>
      <c r="J414" s="982"/>
      <c r="K414" s="982"/>
      <c r="O414" s="981"/>
      <c r="P414" s="981"/>
      <c r="Q414" s="981"/>
      <c r="R414" s="981"/>
      <c r="S414" s="981"/>
      <c r="T414" s="981"/>
      <c r="U414" s="981"/>
      <c r="V414" s="981"/>
      <c r="W414" s="981"/>
      <c r="X414" s="981"/>
      <c r="Y414" s="981"/>
      <c r="Z414" s="981"/>
      <c r="AA414" s="981"/>
      <c r="AB414" s="981"/>
      <c r="AC414" s="981"/>
      <c r="AD414" s="981"/>
      <c r="AE414" s="981"/>
      <c r="AF414" s="981"/>
    </row>
    <row r="415" spans="1:32">
      <c r="A415" s="981"/>
      <c r="B415" s="635"/>
      <c r="J415" s="982"/>
      <c r="K415" s="982"/>
      <c r="O415" s="981"/>
      <c r="P415" s="981"/>
      <c r="Q415" s="981"/>
      <c r="R415" s="981"/>
      <c r="S415" s="981"/>
      <c r="T415" s="981"/>
      <c r="U415" s="981"/>
      <c r="V415" s="981"/>
      <c r="W415" s="981"/>
      <c r="X415" s="981"/>
      <c r="Y415" s="981"/>
      <c r="Z415" s="981"/>
      <c r="AA415" s="981"/>
      <c r="AB415" s="981"/>
      <c r="AC415" s="981"/>
      <c r="AD415" s="981"/>
      <c r="AE415" s="981"/>
      <c r="AF415" s="981"/>
    </row>
    <row r="416" spans="1:32">
      <c r="A416" s="981"/>
      <c r="B416" s="635"/>
      <c r="J416" s="982"/>
      <c r="K416" s="982"/>
      <c r="O416" s="981"/>
      <c r="P416" s="981"/>
      <c r="Q416" s="981"/>
      <c r="R416" s="981"/>
      <c r="S416" s="981"/>
      <c r="T416" s="981"/>
      <c r="U416" s="981"/>
      <c r="V416" s="981"/>
      <c r="W416" s="981"/>
      <c r="X416" s="981"/>
      <c r="Y416" s="981"/>
      <c r="Z416" s="981"/>
      <c r="AA416" s="981"/>
      <c r="AB416" s="981"/>
      <c r="AC416" s="981"/>
      <c r="AD416" s="981"/>
      <c r="AE416" s="981"/>
      <c r="AF416" s="981"/>
    </row>
    <row r="417" spans="1:32">
      <c r="A417" s="981"/>
      <c r="B417" s="635"/>
      <c r="J417" s="982"/>
      <c r="K417" s="982"/>
      <c r="O417" s="981"/>
      <c r="P417" s="981"/>
      <c r="Q417" s="981"/>
      <c r="R417" s="981"/>
      <c r="S417" s="981"/>
      <c r="T417" s="981"/>
      <c r="U417" s="981"/>
      <c r="V417" s="981"/>
      <c r="W417" s="981"/>
      <c r="X417" s="981"/>
      <c r="Y417" s="981"/>
      <c r="Z417" s="981"/>
      <c r="AA417" s="981"/>
      <c r="AB417" s="981"/>
      <c r="AC417" s="981"/>
      <c r="AD417" s="981"/>
      <c r="AE417" s="981"/>
      <c r="AF417" s="981"/>
    </row>
    <row r="418" spans="1:32">
      <c r="A418" s="981"/>
      <c r="B418" s="635"/>
      <c r="J418" s="982"/>
      <c r="K418" s="982"/>
      <c r="O418" s="981"/>
      <c r="P418" s="981"/>
      <c r="Q418" s="981"/>
      <c r="R418" s="981"/>
      <c r="S418" s="981"/>
      <c r="T418" s="981"/>
      <c r="U418" s="981"/>
      <c r="V418" s="981"/>
      <c r="W418" s="981"/>
      <c r="X418" s="981"/>
      <c r="Y418" s="981"/>
      <c r="Z418" s="981"/>
      <c r="AA418" s="981"/>
      <c r="AB418" s="981"/>
      <c r="AC418" s="981"/>
      <c r="AD418" s="981"/>
      <c r="AE418" s="981"/>
      <c r="AF418" s="981"/>
    </row>
    <row r="419" spans="1:32">
      <c r="A419" s="981"/>
      <c r="B419" s="635"/>
      <c r="J419" s="982"/>
      <c r="K419" s="982"/>
      <c r="O419" s="981"/>
      <c r="P419" s="981"/>
      <c r="Q419" s="981"/>
      <c r="R419" s="981"/>
      <c r="S419" s="981"/>
      <c r="T419" s="981"/>
      <c r="U419" s="981"/>
      <c r="V419" s="981"/>
      <c r="W419" s="981"/>
      <c r="X419" s="981"/>
      <c r="Y419" s="981"/>
      <c r="Z419" s="981"/>
      <c r="AA419" s="981"/>
      <c r="AB419" s="981"/>
      <c r="AC419" s="981"/>
      <c r="AD419" s="981"/>
      <c r="AE419" s="981"/>
      <c r="AF419" s="981"/>
    </row>
    <row r="420" spans="1:32">
      <c r="A420" s="981"/>
      <c r="B420" s="635"/>
      <c r="J420" s="982"/>
      <c r="K420" s="982"/>
      <c r="O420" s="981"/>
      <c r="P420" s="981"/>
      <c r="Q420" s="981"/>
      <c r="R420" s="981"/>
      <c r="S420" s="981"/>
      <c r="T420" s="981"/>
      <c r="U420" s="981"/>
      <c r="V420" s="981"/>
      <c r="W420" s="981"/>
      <c r="X420" s="981"/>
      <c r="Y420" s="981"/>
      <c r="Z420" s="981"/>
      <c r="AA420" s="981"/>
      <c r="AB420" s="981"/>
      <c r="AC420" s="981"/>
      <c r="AD420" s="981"/>
      <c r="AE420" s="981"/>
      <c r="AF420" s="981"/>
    </row>
    <row r="421" spans="1:32">
      <c r="A421" s="981"/>
      <c r="B421" s="635"/>
      <c r="J421" s="982"/>
      <c r="K421" s="982"/>
      <c r="O421" s="981"/>
      <c r="P421" s="981"/>
      <c r="Q421" s="981"/>
      <c r="R421" s="981"/>
      <c r="S421" s="981"/>
      <c r="T421" s="981"/>
      <c r="U421" s="981"/>
      <c r="V421" s="981"/>
      <c r="W421" s="981"/>
      <c r="X421" s="981"/>
      <c r="Y421" s="981"/>
      <c r="Z421" s="981"/>
      <c r="AA421" s="981"/>
      <c r="AB421" s="981"/>
      <c r="AC421" s="981"/>
      <c r="AD421" s="981"/>
      <c r="AE421" s="981"/>
      <c r="AF421" s="981"/>
    </row>
    <row r="422" spans="1:32">
      <c r="A422" s="981"/>
      <c r="B422" s="635"/>
      <c r="J422" s="982"/>
      <c r="K422" s="982"/>
      <c r="O422" s="981"/>
      <c r="P422" s="981"/>
      <c r="Q422" s="981"/>
      <c r="R422" s="981"/>
      <c r="S422" s="981"/>
      <c r="T422" s="981"/>
      <c r="U422" s="981"/>
      <c r="V422" s="981"/>
      <c r="W422" s="981"/>
      <c r="X422" s="981"/>
      <c r="Y422" s="981"/>
      <c r="Z422" s="981"/>
      <c r="AA422" s="981"/>
      <c r="AB422" s="981"/>
      <c r="AC422" s="981"/>
      <c r="AD422" s="981"/>
      <c r="AE422" s="981"/>
      <c r="AF422" s="981"/>
    </row>
    <row r="423" spans="1:32">
      <c r="A423" s="981"/>
      <c r="B423" s="635"/>
      <c r="J423" s="982"/>
      <c r="K423" s="982"/>
      <c r="O423" s="981"/>
      <c r="P423" s="981"/>
      <c r="Q423" s="981"/>
      <c r="R423" s="981"/>
      <c r="S423" s="981"/>
      <c r="T423" s="981"/>
      <c r="U423" s="981"/>
      <c r="V423" s="981"/>
      <c r="W423" s="981"/>
      <c r="X423" s="981"/>
      <c r="Y423" s="981"/>
      <c r="Z423" s="981"/>
      <c r="AA423" s="981"/>
      <c r="AB423" s="981"/>
      <c r="AC423" s="981"/>
      <c r="AD423" s="981"/>
      <c r="AE423" s="981"/>
      <c r="AF423" s="981"/>
    </row>
    <row r="424" spans="1:32">
      <c r="A424" s="981"/>
      <c r="B424" s="635"/>
      <c r="J424" s="982"/>
      <c r="K424" s="982"/>
      <c r="O424" s="981"/>
      <c r="P424" s="981"/>
      <c r="Q424" s="981"/>
      <c r="R424" s="981"/>
      <c r="S424" s="981"/>
      <c r="T424" s="981"/>
      <c r="U424" s="981"/>
      <c r="V424" s="981"/>
      <c r="W424" s="981"/>
      <c r="X424" s="981"/>
      <c r="Y424" s="981"/>
      <c r="Z424" s="981"/>
      <c r="AA424" s="981"/>
      <c r="AB424" s="981"/>
      <c r="AC424" s="981"/>
      <c r="AD424" s="981"/>
      <c r="AE424" s="981"/>
      <c r="AF424" s="981"/>
    </row>
    <row r="425" spans="1:32">
      <c r="A425" s="981"/>
      <c r="B425" s="635"/>
      <c r="J425" s="982"/>
      <c r="K425" s="982"/>
      <c r="O425" s="981"/>
      <c r="P425" s="981"/>
      <c r="Q425" s="981"/>
      <c r="R425" s="981"/>
      <c r="S425" s="981"/>
      <c r="T425" s="981"/>
      <c r="U425" s="981"/>
      <c r="V425" s="981"/>
      <c r="W425" s="981"/>
      <c r="X425" s="981"/>
      <c r="Y425" s="981"/>
      <c r="Z425" s="981"/>
      <c r="AA425" s="981"/>
      <c r="AB425" s="981"/>
      <c r="AC425" s="981"/>
      <c r="AD425" s="981"/>
      <c r="AE425" s="981"/>
      <c r="AF425" s="981"/>
    </row>
    <row r="426" spans="1:32">
      <c r="A426" s="981"/>
      <c r="B426" s="635"/>
      <c r="J426" s="982"/>
      <c r="K426" s="982"/>
      <c r="O426" s="981"/>
      <c r="P426" s="981"/>
      <c r="Q426" s="981"/>
      <c r="R426" s="981"/>
      <c r="S426" s="981"/>
      <c r="T426" s="981"/>
      <c r="U426" s="981"/>
      <c r="V426" s="981"/>
      <c r="W426" s="981"/>
      <c r="X426" s="981"/>
      <c r="Y426" s="981"/>
      <c r="Z426" s="981"/>
      <c r="AA426" s="981"/>
      <c r="AB426" s="981"/>
      <c r="AC426" s="981"/>
      <c r="AD426" s="981"/>
      <c r="AE426" s="981"/>
      <c r="AF426" s="981"/>
    </row>
    <row r="427" spans="1:32">
      <c r="A427" s="981"/>
      <c r="B427" s="635"/>
      <c r="J427" s="982"/>
      <c r="K427" s="982"/>
      <c r="O427" s="981"/>
      <c r="P427" s="981"/>
      <c r="Q427" s="981"/>
      <c r="R427" s="981"/>
      <c r="S427" s="981"/>
      <c r="T427" s="981"/>
      <c r="U427" s="981"/>
      <c r="V427" s="981"/>
      <c r="W427" s="981"/>
      <c r="X427" s="981"/>
      <c r="Y427" s="981"/>
      <c r="Z427" s="981"/>
      <c r="AA427" s="981"/>
      <c r="AB427" s="981"/>
      <c r="AC427" s="981"/>
      <c r="AD427" s="981"/>
      <c r="AE427" s="981"/>
      <c r="AF427" s="981"/>
    </row>
    <row r="428" spans="1:32">
      <c r="A428" s="981"/>
      <c r="B428" s="635"/>
      <c r="J428" s="982"/>
      <c r="K428" s="982"/>
      <c r="O428" s="981"/>
      <c r="P428" s="981"/>
      <c r="Q428" s="981"/>
      <c r="R428" s="981"/>
      <c r="S428" s="981"/>
      <c r="T428" s="981"/>
      <c r="U428" s="981"/>
      <c r="V428" s="981"/>
      <c r="W428" s="981"/>
      <c r="X428" s="981"/>
      <c r="Y428" s="981"/>
      <c r="Z428" s="981"/>
      <c r="AA428" s="981"/>
      <c r="AB428" s="981"/>
      <c r="AC428" s="981"/>
      <c r="AD428" s="981"/>
      <c r="AE428" s="981"/>
      <c r="AF428" s="981"/>
    </row>
    <row r="429" spans="1:32">
      <c r="A429" s="981"/>
      <c r="B429" s="635"/>
      <c r="J429" s="982"/>
      <c r="K429" s="982"/>
      <c r="O429" s="981"/>
      <c r="P429" s="981"/>
      <c r="Q429" s="981"/>
      <c r="R429" s="981"/>
      <c r="S429" s="981"/>
      <c r="T429" s="981"/>
      <c r="U429" s="981"/>
      <c r="V429" s="981"/>
      <c r="W429" s="981"/>
      <c r="X429" s="981"/>
      <c r="Y429" s="981"/>
      <c r="Z429" s="981"/>
      <c r="AA429" s="981"/>
      <c r="AB429" s="981"/>
      <c r="AC429" s="981"/>
      <c r="AD429" s="981"/>
      <c r="AE429" s="981"/>
      <c r="AF429" s="981"/>
    </row>
    <row r="430" spans="1:32">
      <c r="A430" s="981"/>
      <c r="B430" s="635"/>
      <c r="J430" s="982"/>
      <c r="K430" s="982"/>
      <c r="O430" s="981"/>
      <c r="P430" s="981"/>
      <c r="Q430" s="981"/>
      <c r="R430" s="981"/>
      <c r="S430" s="981"/>
      <c r="T430" s="981"/>
      <c r="U430" s="981"/>
      <c r="V430" s="981"/>
      <c r="W430" s="981"/>
      <c r="X430" s="981"/>
      <c r="Y430" s="981"/>
      <c r="Z430" s="981"/>
      <c r="AA430" s="981"/>
      <c r="AB430" s="981"/>
      <c r="AC430" s="981"/>
      <c r="AD430" s="981"/>
      <c r="AE430" s="981"/>
      <c r="AF430" s="981"/>
    </row>
    <row r="431" spans="1:32">
      <c r="A431" s="981"/>
      <c r="B431" s="635"/>
      <c r="J431" s="982"/>
      <c r="K431" s="982"/>
      <c r="O431" s="981"/>
      <c r="P431" s="981"/>
      <c r="Q431" s="981"/>
      <c r="R431" s="981"/>
      <c r="S431" s="981"/>
      <c r="T431" s="981"/>
      <c r="U431" s="981"/>
      <c r="V431" s="981"/>
      <c r="W431" s="981"/>
      <c r="X431" s="981"/>
      <c r="Y431" s="981"/>
      <c r="Z431" s="981"/>
      <c r="AA431" s="981"/>
      <c r="AB431" s="981"/>
      <c r="AC431" s="981"/>
      <c r="AD431" s="981"/>
      <c r="AE431" s="981"/>
      <c r="AF431" s="981"/>
    </row>
    <row r="432" spans="1:32">
      <c r="A432" s="981"/>
      <c r="B432" s="635"/>
      <c r="J432" s="982"/>
      <c r="K432" s="982"/>
      <c r="O432" s="981"/>
      <c r="P432" s="981"/>
      <c r="Q432" s="981"/>
      <c r="R432" s="981"/>
      <c r="S432" s="981"/>
      <c r="T432" s="981"/>
      <c r="U432" s="981"/>
      <c r="V432" s="981"/>
      <c r="W432" s="981"/>
      <c r="X432" s="981"/>
      <c r="Y432" s="981"/>
      <c r="Z432" s="981"/>
      <c r="AA432" s="981"/>
      <c r="AB432" s="981"/>
      <c r="AC432" s="981"/>
      <c r="AD432" s="981"/>
      <c r="AE432" s="981"/>
      <c r="AF432" s="981"/>
    </row>
    <row r="433" spans="1:32">
      <c r="A433" s="981"/>
      <c r="B433" s="635"/>
      <c r="J433" s="982"/>
      <c r="K433" s="982"/>
      <c r="O433" s="981"/>
      <c r="P433" s="981"/>
      <c r="Q433" s="981"/>
      <c r="R433" s="981"/>
      <c r="S433" s="981"/>
      <c r="T433" s="981"/>
      <c r="U433" s="981"/>
      <c r="V433" s="981"/>
      <c r="W433" s="981"/>
      <c r="X433" s="981"/>
      <c r="Y433" s="981"/>
      <c r="Z433" s="981"/>
      <c r="AA433" s="981"/>
      <c r="AB433" s="981"/>
      <c r="AC433" s="981"/>
      <c r="AD433" s="981"/>
      <c r="AE433" s="981"/>
      <c r="AF433" s="981"/>
    </row>
    <row r="434" spans="1:32">
      <c r="A434" s="981"/>
      <c r="B434" s="635"/>
      <c r="J434" s="982"/>
      <c r="K434" s="982"/>
      <c r="O434" s="981"/>
      <c r="P434" s="981"/>
      <c r="Q434" s="981"/>
      <c r="R434" s="981"/>
      <c r="S434" s="981"/>
      <c r="T434" s="981"/>
      <c r="U434" s="981"/>
      <c r="V434" s="981"/>
      <c r="W434" s="981"/>
      <c r="X434" s="981"/>
      <c r="Y434" s="981"/>
      <c r="Z434" s="981"/>
      <c r="AA434" s="981"/>
      <c r="AB434" s="981"/>
      <c r="AC434" s="981"/>
      <c r="AD434" s="981"/>
      <c r="AE434" s="981"/>
      <c r="AF434" s="981"/>
    </row>
    <row r="435" spans="1:32">
      <c r="A435" s="981"/>
      <c r="B435" s="635"/>
      <c r="J435" s="982"/>
      <c r="K435" s="982"/>
      <c r="O435" s="981"/>
      <c r="P435" s="981"/>
      <c r="Q435" s="981"/>
      <c r="R435" s="981"/>
      <c r="S435" s="981"/>
      <c r="T435" s="981"/>
      <c r="U435" s="981"/>
      <c r="V435" s="981"/>
      <c r="W435" s="981"/>
      <c r="X435" s="981"/>
      <c r="Y435" s="981"/>
      <c r="Z435" s="981"/>
      <c r="AA435" s="981"/>
      <c r="AB435" s="981"/>
      <c r="AC435" s="981"/>
      <c r="AD435" s="981"/>
      <c r="AE435" s="981"/>
      <c r="AF435" s="981"/>
    </row>
    <row r="436" spans="1:32">
      <c r="A436" s="981"/>
      <c r="B436" s="635"/>
      <c r="J436" s="982"/>
      <c r="K436" s="982"/>
      <c r="O436" s="981"/>
      <c r="P436" s="981"/>
      <c r="Q436" s="981"/>
      <c r="R436" s="981"/>
      <c r="S436" s="981"/>
      <c r="T436" s="981"/>
      <c r="U436" s="981"/>
      <c r="V436" s="981"/>
      <c r="W436" s="981"/>
      <c r="X436" s="981"/>
      <c r="Y436" s="981"/>
      <c r="Z436" s="981"/>
      <c r="AA436" s="981"/>
      <c r="AB436" s="981"/>
      <c r="AC436" s="981"/>
      <c r="AD436" s="981"/>
      <c r="AE436" s="981"/>
      <c r="AF436" s="981"/>
    </row>
    <row r="437" spans="1:32">
      <c r="A437" s="981"/>
      <c r="B437" s="635"/>
      <c r="J437" s="982"/>
      <c r="K437" s="982"/>
      <c r="O437" s="981"/>
      <c r="P437" s="981"/>
      <c r="Q437" s="981"/>
      <c r="R437" s="981"/>
      <c r="S437" s="981"/>
      <c r="T437" s="981"/>
      <c r="U437" s="981"/>
      <c r="V437" s="981"/>
      <c r="W437" s="981"/>
      <c r="X437" s="981"/>
      <c r="Y437" s="981"/>
      <c r="Z437" s="981"/>
      <c r="AA437" s="981"/>
      <c r="AB437" s="981"/>
      <c r="AC437" s="981"/>
      <c r="AD437" s="981"/>
      <c r="AE437" s="981"/>
      <c r="AF437" s="981"/>
    </row>
    <row r="438" spans="1:32">
      <c r="A438" s="981"/>
      <c r="B438" s="635"/>
      <c r="J438" s="982"/>
      <c r="K438" s="982"/>
      <c r="O438" s="981"/>
      <c r="P438" s="981"/>
      <c r="Q438" s="981"/>
      <c r="R438" s="981"/>
      <c r="S438" s="981"/>
      <c r="T438" s="981"/>
      <c r="U438" s="981"/>
      <c r="V438" s="981"/>
      <c r="W438" s="981"/>
      <c r="X438" s="981"/>
      <c r="Y438" s="981"/>
      <c r="Z438" s="981"/>
      <c r="AA438" s="981"/>
      <c r="AB438" s="981"/>
      <c r="AC438" s="981"/>
      <c r="AD438" s="981"/>
      <c r="AE438" s="981"/>
      <c r="AF438" s="981"/>
    </row>
    <row r="439" spans="1:32">
      <c r="A439" s="981"/>
      <c r="B439" s="635"/>
      <c r="J439" s="982"/>
      <c r="K439" s="982"/>
      <c r="O439" s="981"/>
      <c r="P439" s="981"/>
      <c r="Q439" s="981"/>
      <c r="R439" s="981"/>
      <c r="S439" s="981"/>
      <c r="T439" s="981"/>
      <c r="U439" s="981"/>
      <c r="V439" s="981"/>
      <c r="W439" s="981"/>
      <c r="X439" s="981"/>
      <c r="Y439" s="981"/>
      <c r="Z439" s="981"/>
      <c r="AA439" s="981"/>
      <c r="AB439" s="981"/>
      <c r="AC439" s="981"/>
      <c r="AD439" s="981"/>
      <c r="AE439" s="981"/>
      <c r="AF439" s="981"/>
    </row>
    <row r="440" spans="1:32">
      <c r="A440" s="981"/>
      <c r="B440" s="635"/>
      <c r="J440" s="982"/>
      <c r="K440" s="982"/>
      <c r="O440" s="981"/>
      <c r="P440" s="981"/>
      <c r="Q440" s="981"/>
      <c r="R440" s="981"/>
      <c r="S440" s="981"/>
      <c r="T440" s="981"/>
      <c r="U440" s="981"/>
      <c r="V440" s="981"/>
      <c r="W440" s="981"/>
      <c r="X440" s="981"/>
      <c r="Y440" s="981"/>
      <c r="Z440" s="981"/>
      <c r="AA440" s="981"/>
      <c r="AB440" s="981"/>
      <c r="AC440" s="981"/>
      <c r="AD440" s="981"/>
      <c r="AE440" s="981"/>
      <c r="AF440" s="981"/>
    </row>
    <row r="441" spans="1:32">
      <c r="A441" s="981"/>
      <c r="B441" s="635"/>
      <c r="J441" s="982"/>
      <c r="K441" s="982"/>
      <c r="O441" s="981"/>
      <c r="P441" s="981"/>
      <c r="Q441" s="981"/>
      <c r="R441" s="981"/>
      <c r="S441" s="981"/>
      <c r="T441" s="981"/>
      <c r="U441" s="981"/>
      <c r="V441" s="981"/>
      <c r="W441" s="981"/>
      <c r="X441" s="981"/>
      <c r="Y441" s="981"/>
      <c r="Z441" s="981"/>
      <c r="AA441" s="981"/>
      <c r="AB441" s="981"/>
      <c r="AC441" s="981"/>
      <c r="AD441" s="981"/>
      <c r="AE441" s="981"/>
      <c r="AF441" s="981"/>
    </row>
    <row r="442" spans="1:32">
      <c r="A442" s="981"/>
      <c r="B442" s="635"/>
      <c r="J442" s="982"/>
      <c r="K442" s="982"/>
      <c r="O442" s="981"/>
      <c r="P442" s="981"/>
      <c r="Q442" s="981"/>
      <c r="R442" s="981"/>
      <c r="S442" s="981"/>
      <c r="T442" s="981"/>
      <c r="U442" s="981"/>
      <c r="V442" s="981"/>
      <c r="W442" s="981"/>
      <c r="X442" s="981"/>
      <c r="Y442" s="981"/>
      <c r="Z442" s="981"/>
      <c r="AA442" s="981"/>
      <c r="AB442" s="981"/>
      <c r="AC442" s="981"/>
      <c r="AD442" s="981"/>
      <c r="AE442" s="981"/>
      <c r="AF442" s="981"/>
    </row>
    <row r="443" spans="1:32">
      <c r="A443" s="981"/>
      <c r="B443" s="635"/>
      <c r="J443" s="982"/>
      <c r="K443" s="982"/>
      <c r="O443" s="981"/>
      <c r="P443" s="981"/>
      <c r="Q443" s="981"/>
      <c r="R443" s="981"/>
      <c r="S443" s="981"/>
      <c r="T443" s="981"/>
      <c r="U443" s="981"/>
      <c r="V443" s="981"/>
      <c r="W443" s="981"/>
      <c r="X443" s="981"/>
      <c r="Y443" s="981"/>
      <c r="Z443" s="981"/>
      <c r="AA443" s="981"/>
      <c r="AB443" s="981"/>
      <c r="AC443" s="981"/>
      <c r="AD443" s="981"/>
      <c r="AE443" s="981"/>
      <c r="AF443" s="981"/>
    </row>
    <row r="444" spans="1:32">
      <c r="A444" s="981"/>
      <c r="B444" s="635"/>
      <c r="J444" s="982"/>
      <c r="K444" s="982"/>
      <c r="O444" s="981"/>
      <c r="P444" s="981"/>
      <c r="Q444" s="981"/>
      <c r="R444" s="981"/>
      <c r="S444" s="981"/>
      <c r="T444" s="981"/>
      <c r="U444" s="981"/>
      <c r="V444" s="981"/>
      <c r="W444" s="981"/>
      <c r="X444" s="981"/>
      <c r="Y444" s="981"/>
      <c r="Z444" s="981"/>
      <c r="AA444" s="981"/>
      <c r="AB444" s="981"/>
      <c r="AC444" s="981"/>
      <c r="AD444" s="981"/>
      <c r="AE444" s="981"/>
      <c r="AF444" s="981"/>
    </row>
    <row r="445" spans="1:32">
      <c r="A445" s="981"/>
      <c r="B445" s="635"/>
      <c r="J445" s="982"/>
      <c r="K445" s="982"/>
      <c r="O445" s="981"/>
      <c r="P445" s="981"/>
      <c r="Q445" s="981"/>
      <c r="R445" s="981"/>
      <c r="S445" s="981"/>
      <c r="T445" s="981"/>
      <c r="U445" s="981"/>
      <c r="V445" s="981"/>
      <c r="W445" s="981"/>
      <c r="X445" s="981"/>
      <c r="Y445" s="981"/>
      <c r="Z445" s="981"/>
      <c r="AA445" s="981"/>
      <c r="AB445" s="981"/>
      <c r="AC445" s="981"/>
      <c r="AD445" s="981"/>
      <c r="AE445" s="981"/>
      <c r="AF445" s="981"/>
    </row>
    <row r="446" spans="1:32">
      <c r="A446" s="981"/>
      <c r="B446" s="635"/>
      <c r="J446" s="982"/>
      <c r="K446" s="982"/>
      <c r="O446" s="981"/>
      <c r="P446" s="981"/>
      <c r="Q446" s="981"/>
      <c r="R446" s="981"/>
      <c r="S446" s="981"/>
      <c r="T446" s="981"/>
      <c r="U446" s="981"/>
      <c r="V446" s="981"/>
      <c r="W446" s="981"/>
      <c r="X446" s="981"/>
      <c r="Y446" s="981"/>
      <c r="Z446" s="981"/>
      <c r="AA446" s="981"/>
      <c r="AB446" s="981"/>
      <c r="AC446" s="981"/>
      <c r="AD446" s="981"/>
      <c r="AE446" s="981"/>
      <c r="AF446" s="981"/>
    </row>
    <row r="447" spans="1:32">
      <c r="A447" s="981"/>
      <c r="B447" s="635"/>
      <c r="J447" s="982"/>
      <c r="K447" s="982"/>
      <c r="O447" s="981"/>
      <c r="P447" s="981"/>
      <c r="Q447" s="981"/>
      <c r="R447" s="981"/>
      <c r="S447" s="981"/>
      <c r="T447" s="981"/>
      <c r="U447" s="981"/>
      <c r="V447" s="981"/>
      <c r="W447" s="981"/>
      <c r="X447" s="981"/>
      <c r="Y447" s="981"/>
      <c r="Z447" s="981"/>
      <c r="AA447" s="981"/>
      <c r="AB447" s="981"/>
      <c r="AC447" s="981"/>
      <c r="AD447" s="981"/>
      <c r="AE447" s="981"/>
      <c r="AF447" s="981"/>
    </row>
    <row r="448" spans="1:32">
      <c r="A448" s="981"/>
      <c r="B448" s="635"/>
      <c r="J448" s="982"/>
      <c r="K448" s="982"/>
      <c r="O448" s="981"/>
      <c r="P448" s="981"/>
      <c r="Q448" s="981"/>
      <c r="R448" s="981"/>
      <c r="S448" s="981"/>
      <c r="T448" s="981"/>
      <c r="U448" s="981"/>
      <c r="V448" s="981"/>
      <c r="W448" s="981"/>
      <c r="X448" s="981"/>
      <c r="Y448" s="981"/>
      <c r="Z448" s="981"/>
      <c r="AA448" s="981"/>
      <c r="AB448" s="981"/>
      <c r="AC448" s="981"/>
      <c r="AD448" s="981"/>
      <c r="AE448" s="981"/>
      <c r="AF448" s="981"/>
    </row>
    <row r="449" spans="1:32">
      <c r="A449" s="981"/>
      <c r="B449" s="635"/>
      <c r="J449" s="982"/>
      <c r="K449" s="982"/>
      <c r="O449" s="981"/>
      <c r="P449" s="981"/>
      <c r="Q449" s="981"/>
      <c r="R449" s="981"/>
      <c r="S449" s="981"/>
      <c r="T449" s="981"/>
      <c r="U449" s="981"/>
      <c r="V449" s="981"/>
      <c r="W449" s="981"/>
      <c r="X449" s="981"/>
      <c r="Y449" s="981"/>
      <c r="Z449" s="981"/>
      <c r="AA449" s="981"/>
      <c r="AB449" s="981"/>
      <c r="AC449" s="981"/>
      <c r="AD449" s="981"/>
      <c r="AE449" s="981"/>
      <c r="AF449" s="981"/>
    </row>
    <row r="450" spans="1:32">
      <c r="A450" s="981"/>
      <c r="B450" s="635"/>
      <c r="J450" s="982"/>
      <c r="K450" s="982"/>
      <c r="O450" s="981"/>
      <c r="P450" s="981"/>
      <c r="Q450" s="981"/>
      <c r="R450" s="981"/>
      <c r="S450" s="981"/>
      <c r="T450" s="981"/>
      <c r="U450" s="981"/>
      <c r="V450" s="981"/>
      <c r="W450" s="981"/>
      <c r="X450" s="981"/>
      <c r="Y450" s="981"/>
      <c r="Z450" s="981"/>
      <c r="AA450" s="981"/>
      <c r="AB450" s="981"/>
      <c r="AC450" s="981"/>
      <c r="AD450" s="981"/>
      <c r="AE450" s="981"/>
      <c r="AF450" s="981"/>
    </row>
    <row r="451" spans="1:32">
      <c r="A451" s="981"/>
      <c r="B451" s="635"/>
      <c r="J451" s="982"/>
      <c r="K451" s="982"/>
      <c r="O451" s="981"/>
      <c r="P451" s="981"/>
      <c r="Q451" s="981"/>
      <c r="R451" s="981"/>
      <c r="S451" s="981"/>
      <c r="T451" s="981"/>
      <c r="U451" s="981"/>
      <c r="V451" s="981"/>
      <c r="W451" s="981"/>
      <c r="X451" s="981"/>
      <c r="Y451" s="981"/>
      <c r="Z451" s="981"/>
      <c r="AA451" s="981"/>
      <c r="AB451" s="981"/>
      <c r="AC451" s="981"/>
      <c r="AD451" s="981"/>
      <c r="AE451" s="981"/>
      <c r="AF451" s="981"/>
    </row>
    <row r="452" spans="1:32">
      <c r="A452" s="981"/>
      <c r="B452" s="635"/>
      <c r="J452" s="982"/>
      <c r="K452" s="982"/>
      <c r="O452" s="981"/>
      <c r="P452" s="981"/>
      <c r="Q452" s="981"/>
      <c r="R452" s="981"/>
      <c r="S452" s="981"/>
      <c r="T452" s="981"/>
      <c r="U452" s="981"/>
      <c r="V452" s="981"/>
      <c r="W452" s="981"/>
      <c r="X452" s="981"/>
      <c r="Y452" s="981"/>
      <c r="Z452" s="981"/>
      <c r="AA452" s="981"/>
      <c r="AB452" s="981"/>
      <c r="AC452" s="981"/>
      <c r="AD452" s="981"/>
      <c r="AE452" s="981"/>
      <c r="AF452" s="981"/>
    </row>
    <row r="453" spans="1:32">
      <c r="A453" s="981"/>
      <c r="B453" s="635"/>
      <c r="J453" s="982"/>
      <c r="K453" s="982"/>
      <c r="O453" s="981"/>
      <c r="P453" s="981"/>
      <c r="Q453" s="981"/>
      <c r="R453" s="981"/>
      <c r="S453" s="981"/>
      <c r="T453" s="981"/>
      <c r="U453" s="981"/>
      <c r="V453" s="981"/>
      <c r="W453" s="981"/>
      <c r="X453" s="981"/>
      <c r="Y453" s="981"/>
      <c r="Z453" s="981"/>
      <c r="AA453" s="981"/>
      <c r="AB453" s="981"/>
      <c r="AC453" s="981"/>
      <c r="AD453" s="981"/>
      <c r="AE453" s="981"/>
      <c r="AF453" s="981"/>
    </row>
    <row r="454" spans="1:32">
      <c r="A454" s="981"/>
      <c r="B454" s="635"/>
      <c r="J454" s="982"/>
      <c r="K454" s="982"/>
      <c r="O454" s="981"/>
      <c r="P454" s="981"/>
      <c r="Q454" s="981"/>
      <c r="R454" s="981"/>
      <c r="S454" s="981"/>
      <c r="T454" s="981"/>
      <c r="U454" s="981"/>
      <c r="V454" s="981"/>
      <c r="W454" s="981"/>
      <c r="X454" s="981"/>
      <c r="Y454" s="981"/>
      <c r="Z454" s="981"/>
      <c r="AA454" s="981"/>
      <c r="AB454" s="981"/>
      <c r="AC454" s="981"/>
      <c r="AD454" s="981"/>
      <c r="AE454" s="981"/>
      <c r="AF454" s="981"/>
    </row>
    <row r="455" spans="1:32">
      <c r="A455" s="981"/>
      <c r="B455" s="635"/>
      <c r="J455" s="982"/>
      <c r="K455" s="982"/>
      <c r="O455" s="981"/>
      <c r="P455" s="981"/>
      <c r="Q455" s="981"/>
      <c r="R455" s="981"/>
      <c r="S455" s="981"/>
      <c r="T455" s="981"/>
      <c r="U455" s="981"/>
      <c r="V455" s="981"/>
      <c r="W455" s="981"/>
      <c r="X455" s="981"/>
      <c r="Y455" s="981"/>
      <c r="Z455" s="981"/>
      <c r="AA455" s="981"/>
      <c r="AB455" s="981"/>
      <c r="AC455" s="981"/>
      <c r="AD455" s="981"/>
      <c r="AE455" s="981"/>
      <c r="AF455" s="981"/>
    </row>
    <row r="456" spans="1:32">
      <c r="A456" s="981"/>
      <c r="B456" s="635"/>
      <c r="J456" s="982"/>
      <c r="K456" s="982"/>
      <c r="O456" s="981"/>
      <c r="P456" s="981"/>
      <c r="Q456" s="981"/>
      <c r="R456" s="981"/>
      <c r="S456" s="981"/>
      <c r="T456" s="981"/>
      <c r="U456" s="981"/>
      <c r="V456" s="981"/>
      <c r="W456" s="981"/>
      <c r="X456" s="981"/>
      <c r="Y456" s="981"/>
      <c r="Z456" s="981"/>
      <c r="AA456" s="981"/>
      <c r="AB456" s="981"/>
      <c r="AC456" s="981"/>
      <c r="AD456" s="981"/>
      <c r="AE456" s="981"/>
      <c r="AF456" s="981"/>
    </row>
    <row r="457" spans="1:32">
      <c r="A457" s="981"/>
      <c r="B457" s="635"/>
      <c r="J457" s="982"/>
      <c r="K457" s="982"/>
      <c r="O457" s="981"/>
      <c r="P457" s="981"/>
      <c r="Q457" s="981"/>
      <c r="R457" s="981"/>
      <c r="S457" s="981"/>
      <c r="T457" s="981"/>
      <c r="U457" s="981"/>
      <c r="V457" s="981"/>
      <c r="W457" s="981"/>
      <c r="X457" s="981"/>
      <c r="Y457" s="981"/>
      <c r="Z457" s="981"/>
      <c r="AA457" s="981"/>
      <c r="AB457" s="981"/>
      <c r="AC457" s="981"/>
      <c r="AD457" s="981"/>
      <c r="AE457" s="981"/>
      <c r="AF457" s="981"/>
    </row>
    <row r="458" spans="1:32">
      <c r="A458" s="981"/>
      <c r="B458" s="635"/>
      <c r="J458" s="982"/>
      <c r="K458" s="982"/>
      <c r="O458" s="981"/>
      <c r="P458" s="981"/>
      <c r="Q458" s="981"/>
      <c r="R458" s="981"/>
      <c r="S458" s="981"/>
      <c r="T458" s="981"/>
      <c r="U458" s="981"/>
      <c r="V458" s="981"/>
      <c r="W458" s="981"/>
      <c r="X458" s="981"/>
      <c r="Y458" s="981"/>
      <c r="Z458" s="981"/>
      <c r="AA458" s="981"/>
      <c r="AB458" s="981"/>
      <c r="AC458" s="981"/>
      <c r="AD458" s="981"/>
      <c r="AE458" s="981"/>
      <c r="AF458" s="981"/>
    </row>
    <row r="459" spans="1:32">
      <c r="A459" s="981"/>
      <c r="B459" s="635"/>
      <c r="J459" s="982"/>
      <c r="K459" s="982"/>
      <c r="O459" s="981"/>
      <c r="P459" s="981"/>
      <c r="Q459" s="981"/>
      <c r="R459" s="981"/>
      <c r="S459" s="981"/>
      <c r="T459" s="981"/>
      <c r="U459" s="981"/>
      <c r="V459" s="981"/>
      <c r="W459" s="981"/>
      <c r="X459" s="981"/>
      <c r="Y459" s="981"/>
      <c r="Z459" s="981"/>
      <c r="AA459" s="981"/>
      <c r="AB459" s="981"/>
      <c r="AC459" s="981"/>
      <c r="AD459" s="981"/>
      <c r="AE459" s="981"/>
      <c r="AF459" s="981"/>
    </row>
    <row r="460" spans="1:32">
      <c r="A460" s="981"/>
      <c r="B460" s="635"/>
      <c r="J460" s="982"/>
      <c r="K460" s="982"/>
      <c r="O460" s="981"/>
      <c r="P460" s="981"/>
      <c r="Q460" s="981"/>
      <c r="R460" s="981"/>
      <c r="S460" s="981"/>
      <c r="T460" s="981"/>
      <c r="U460" s="981"/>
      <c r="V460" s="981"/>
      <c r="W460" s="981"/>
      <c r="X460" s="981"/>
      <c r="Y460" s="981"/>
      <c r="Z460" s="981"/>
      <c r="AA460" s="981"/>
      <c r="AB460" s="981"/>
      <c r="AC460" s="981"/>
      <c r="AD460" s="981"/>
      <c r="AE460" s="981"/>
      <c r="AF460" s="981"/>
    </row>
    <row r="461" spans="1:32">
      <c r="A461" s="981"/>
      <c r="B461" s="635"/>
      <c r="J461" s="982"/>
      <c r="K461" s="982"/>
      <c r="O461" s="981"/>
      <c r="P461" s="981"/>
      <c r="Q461" s="981"/>
      <c r="R461" s="981"/>
      <c r="S461" s="981"/>
      <c r="T461" s="981"/>
      <c r="U461" s="981"/>
      <c r="V461" s="981"/>
      <c r="W461" s="981"/>
      <c r="X461" s="981"/>
      <c r="Y461" s="981"/>
      <c r="Z461" s="981"/>
      <c r="AA461" s="981"/>
      <c r="AB461" s="981"/>
      <c r="AC461" s="981"/>
      <c r="AD461" s="981"/>
      <c r="AE461" s="981"/>
      <c r="AF461" s="981"/>
    </row>
    <row r="462" spans="1:32">
      <c r="A462" s="981"/>
      <c r="B462" s="635"/>
      <c r="J462" s="982"/>
      <c r="K462" s="982"/>
      <c r="O462" s="981"/>
      <c r="P462" s="981"/>
      <c r="Q462" s="981"/>
      <c r="R462" s="981"/>
      <c r="S462" s="981"/>
      <c r="T462" s="981"/>
      <c r="U462" s="981"/>
      <c r="V462" s="981"/>
      <c r="W462" s="981"/>
      <c r="X462" s="981"/>
      <c r="Y462" s="981"/>
      <c r="Z462" s="981"/>
      <c r="AA462" s="981"/>
      <c r="AB462" s="981"/>
      <c r="AC462" s="981"/>
      <c r="AD462" s="981"/>
      <c r="AE462" s="981"/>
      <c r="AF462" s="981"/>
    </row>
    <row r="463" spans="1:32">
      <c r="A463" s="981"/>
      <c r="B463" s="635"/>
      <c r="J463" s="982"/>
      <c r="K463" s="982"/>
      <c r="O463" s="981"/>
      <c r="P463" s="981"/>
      <c r="Q463" s="981"/>
      <c r="R463" s="981"/>
      <c r="S463" s="981"/>
      <c r="T463" s="981"/>
      <c r="U463" s="981"/>
      <c r="V463" s="981"/>
      <c r="W463" s="981"/>
      <c r="X463" s="981"/>
      <c r="Y463" s="981"/>
      <c r="Z463" s="981"/>
      <c r="AA463" s="981"/>
      <c r="AB463" s="981"/>
      <c r="AC463" s="981"/>
      <c r="AD463" s="981"/>
      <c r="AE463" s="981"/>
      <c r="AF463" s="981"/>
    </row>
    <row r="464" spans="1:32">
      <c r="A464" s="981"/>
      <c r="B464" s="635"/>
      <c r="J464" s="982"/>
      <c r="K464" s="982"/>
      <c r="O464" s="981"/>
      <c r="P464" s="981"/>
      <c r="Q464" s="981"/>
      <c r="R464" s="981"/>
      <c r="S464" s="981"/>
      <c r="T464" s="981"/>
      <c r="U464" s="981"/>
      <c r="V464" s="981"/>
      <c r="W464" s="981"/>
      <c r="X464" s="981"/>
      <c r="Y464" s="981"/>
      <c r="Z464" s="981"/>
      <c r="AA464" s="981"/>
      <c r="AB464" s="981"/>
      <c r="AC464" s="981"/>
      <c r="AD464" s="981"/>
      <c r="AE464" s="981"/>
      <c r="AF464" s="981"/>
    </row>
    <row r="465" spans="1:32">
      <c r="A465" s="981"/>
      <c r="B465" s="635"/>
      <c r="J465" s="982"/>
      <c r="K465" s="982"/>
      <c r="O465" s="981"/>
      <c r="P465" s="981"/>
      <c r="Q465" s="981"/>
      <c r="R465" s="981"/>
      <c r="S465" s="981"/>
      <c r="T465" s="981"/>
      <c r="U465" s="981"/>
      <c r="V465" s="981"/>
      <c r="W465" s="981"/>
      <c r="X465" s="981"/>
      <c r="Y465" s="981"/>
      <c r="Z465" s="981"/>
      <c r="AA465" s="981"/>
      <c r="AB465" s="981"/>
      <c r="AC465" s="981"/>
      <c r="AD465" s="981"/>
      <c r="AE465" s="981"/>
      <c r="AF465" s="981"/>
    </row>
    <row r="466" spans="1:32">
      <c r="A466" s="981"/>
      <c r="B466" s="635"/>
      <c r="J466" s="982"/>
      <c r="K466" s="982"/>
      <c r="O466" s="981"/>
      <c r="P466" s="981"/>
      <c r="Q466" s="981"/>
      <c r="R466" s="981"/>
      <c r="S466" s="981"/>
      <c r="T466" s="981"/>
      <c r="U466" s="981"/>
      <c r="V466" s="981"/>
      <c r="W466" s="981"/>
      <c r="X466" s="981"/>
      <c r="Y466" s="981"/>
      <c r="Z466" s="981"/>
      <c r="AA466" s="981"/>
      <c r="AB466" s="981"/>
      <c r="AC466" s="981"/>
      <c r="AD466" s="981"/>
      <c r="AE466" s="981"/>
      <c r="AF466" s="981"/>
    </row>
    <row r="467" spans="1:32">
      <c r="A467" s="981"/>
      <c r="B467" s="635"/>
      <c r="J467" s="982"/>
      <c r="K467" s="982"/>
      <c r="O467" s="981"/>
      <c r="P467" s="981"/>
      <c r="Q467" s="981"/>
      <c r="R467" s="981"/>
      <c r="S467" s="981"/>
      <c r="T467" s="981"/>
      <c r="U467" s="981"/>
      <c r="V467" s="981"/>
      <c r="W467" s="981"/>
      <c r="X467" s="981"/>
      <c r="Y467" s="981"/>
      <c r="Z467" s="981"/>
      <c r="AA467" s="981"/>
      <c r="AB467" s="981"/>
      <c r="AC467" s="981"/>
      <c r="AD467" s="981"/>
      <c r="AE467" s="981"/>
      <c r="AF467" s="981"/>
    </row>
    <row r="468" spans="1:32">
      <c r="A468" s="981"/>
      <c r="B468" s="635"/>
      <c r="J468" s="982"/>
      <c r="K468" s="982"/>
      <c r="O468" s="981"/>
      <c r="P468" s="981"/>
      <c r="Q468" s="981"/>
      <c r="R468" s="981"/>
      <c r="S468" s="981"/>
      <c r="T468" s="981"/>
      <c r="U468" s="981"/>
      <c r="V468" s="981"/>
      <c r="W468" s="981"/>
      <c r="X468" s="981"/>
      <c r="Y468" s="981"/>
      <c r="Z468" s="981"/>
      <c r="AA468" s="981"/>
      <c r="AB468" s="981"/>
      <c r="AC468" s="981"/>
      <c r="AD468" s="981"/>
      <c r="AE468" s="981"/>
      <c r="AF468" s="981"/>
    </row>
    <row r="469" spans="1:32">
      <c r="A469" s="981"/>
      <c r="B469" s="635"/>
      <c r="J469" s="982"/>
      <c r="K469" s="982"/>
      <c r="O469" s="981"/>
      <c r="P469" s="981"/>
      <c r="Q469" s="981"/>
      <c r="R469" s="981"/>
      <c r="S469" s="981"/>
      <c r="T469" s="981"/>
      <c r="U469" s="981"/>
      <c r="V469" s="981"/>
      <c r="W469" s="981"/>
      <c r="X469" s="981"/>
      <c r="Y469" s="981"/>
      <c r="Z469" s="981"/>
      <c r="AA469" s="981"/>
      <c r="AB469" s="981"/>
      <c r="AC469" s="981"/>
      <c r="AD469" s="981"/>
      <c r="AE469" s="981"/>
      <c r="AF469" s="981"/>
    </row>
    <row r="470" spans="1:32">
      <c r="A470" s="981"/>
      <c r="B470" s="635"/>
      <c r="J470" s="982"/>
      <c r="K470" s="982"/>
      <c r="O470" s="981"/>
      <c r="P470" s="981"/>
      <c r="Q470" s="981"/>
      <c r="R470" s="981"/>
      <c r="S470" s="981"/>
      <c r="T470" s="981"/>
      <c r="U470" s="981"/>
      <c r="V470" s="981"/>
      <c r="W470" s="981"/>
      <c r="X470" s="981"/>
      <c r="Y470" s="981"/>
      <c r="Z470" s="981"/>
      <c r="AA470" s="981"/>
      <c r="AB470" s="981"/>
      <c r="AC470" s="981"/>
      <c r="AD470" s="981"/>
      <c r="AE470" s="981"/>
      <c r="AF470" s="981"/>
    </row>
    <row r="471" spans="1:32">
      <c r="A471" s="981"/>
      <c r="B471" s="635"/>
      <c r="J471" s="982"/>
      <c r="K471" s="982"/>
      <c r="O471" s="981"/>
      <c r="P471" s="981"/>
      <c r="Q471" s="981"/>
      <c r="R471" s="981"/>
      <c r="S471" s="981"/>
      <c r="T471" s="981"/>
      <c r="U471" s="981"/>
      <c r="V471" s="981"/>
      <c r="W471" s="981"/>
      <c r="X471" s="981"/>
      <c r="Y471" s="981"/>
      <c r="Z471" s="981"/>
      <c r="AA471" s="981"/>
      <c r="AB471" s="981"/>
      <c r="AC471" s="981"/>
      <c r="AD471" s="981"/>
      <c r="AE471" s="981"/>
      <c r="AF471" s="981"/>
    </row>
    <row r="472" spans="1:32">
      <c r="A472" s="981"/>
      <c r="B472" s="635"/>
      <c r="J472" s="982"/>
      <c r="K472" s="982"/>
      <c r="O472" s="981"/>
      <c r="P472" s="981"/>
      <c r="Q472" s="981"/>
      <c r="R472" s="981"/>
      <c r="S472" s="981"/>
      <c r="T472" s="981"/>
      <c r="U472" s="981"/>
      <c r="V472" s="981"/>
      <c r="W472" s="981"/>
      <c r="X472" s="981"/>
      <c r="Y472" s="981"/>
      <c r="Z472" s="981"/>
      <c r="AA472" s="981"/>
      <c r="AB472" s="981"/>
      <c r="AC472" s="981"/>
      <c r="AD472" s="981"/>
      <c r="AE472" s="981"/>
      <c r="AF472" s="981"/>
    </row>
    <row r="473" spans="1:32">
      <c r="A473" s="981"/>
      <c r="B473" s="635"/>
      <c r="J473" s="982"/>
      <c r="K473" s="982"/>
      <c r="O473" s="981"/>
      <c r="P473" s="981"/>
      <c r="Q473" s="981"/>
      <c r="R473" s="981"/>
      <c r="S473" s="981"/>
      <c r="T473" s="981"/>
      <c r="U473" s="981"/>
      <c r="V473" s="981"/>
      <c r="W473" s="981"/>
      <c r="X473" s="981"/>
      <c r="Y473" s="981"/>
      <c r="Z473" s="981"/>
      <c r="AA473" s="981"/>
      <c r="AB473" s="981"/>
      <c r="AC473" s="981"/>
      <c r="AD473" s="981"/>
      <c r="AE473" s="981"/>
      <c r="AF473" s="981"/>
    </row>
    <row r="474" spans="1:32">
      <c r="A474" s="981"/>
      <c r="B474" s="635"/>
      <c r="J474" s="982"/>
      <c r="K474" s="982"/>
      <c r="O474" s="981"/>
      <c r="P474" s="981"/>
      <c r="Q474" s="981"/>
      <c r="R474" s="981"/>
      <c r="S474" s="981"/>
      <c r="T474" s="981"/>
      <c r="U474" s="981"/>
      <c r="V474" s="981"/>
      <c r="W474" s="981"/>
      <c r="X474" s="981"/>
      <c r="Y474" s="981"/>
      <c r="Z474" s="981"/>
      <c r="AA474" s="981"/>
      <c r="AB474" s="981"/>
      <c r="AC474" s="981"/>
      <c r="AD474" s="981"/>
      <c r="AE474" s="981"/>
      <c r="AF474" s="981"/>
    </row>
    <row r="475" spans="1:32">
      <c r="A475" s="981"/>
      <c r="B475" s="635"/>
      <c r="J475" s="982"/>
      <c r="K475" s="982"/>
      <c r="O475" s="981"/>
      <c r="P475" s="981"/>
      <c r="Q475" s="981"/>
      <c r="R475" s="981"/>
      <c r="S475" s="981"/>
      <c r="T475" s="981"/>
      <c r="U475" s="981"/>
      <c r="V475" s="981"/>
      <c r="W475" s="981"/>
      <c r="X475" s="981"/>
      <c r="Y475" s="981"/>
      <c r="Z475" s="981"/>
      <c r="AA475" s="981"/>
      <c r="AB475" s="981"/>
      <c r="AC475" s="981"/>
      <c r="AD475" s="981"/>
      <c r="AE475" s="981"/>
      <c r="AF475" s="981"/>
    </row>
    <row r="476" spans="1:32">
      <c r="A476" s="981"/>
      <c r="B476" s="635"/>
      <c r="J476" s="982"/>
      <c r="K476" s="982"/>
      <c r="O476" s="981"/>
      <c r="P476" s="981"/>
      <c r="Q476" s="981"/>
      <c r="R476" s="981"/>
      <c r="S476" s="981"/>
      <c r="T476" s="981"/>
      <c r="U476" s="981"/>
      <c r="V476" s="981"/>
      <c r="W476" s="981"/>
      <c r="X476" s="981"/>
      <c r="Y476" s="981"/>
      <c r="Z476" s="981"/>
      <c r="AA476" s="981"/>
      <c r="AB476" s="981"/>
      <c r="AC476" s="981"/>
      <c r="AD476" s="981"/>
      <c r="AE476" s="981"/>
      <c r="AF476" s="981"/>
    </row>
    <row r="477" spans="1:32">
      <c r="A477" s="981"/>
      <c r="B477" s="635"/>
      <c r="J477" s="982"/>
      <c r="K477" s="982"/>
      <c r="O477" s="981"/>
      <c r="P477" s="981"/>
      <c r="Q477" s="981"/>
      <c r="R477" s="981"/>
      <c r="S477" s="981"/>
      <c r="T477" s="981"/>
      <c r="U477" s="981"/>
      <c r="V477" s="981"/>
      <c r="W477" s="981"/>
      <c r="X477" s="981"/>
      <c r="Y477" s="981"/>
      <c r="Z477" s="981"/>
      <c r="AA477" s="981"/>
      <c r="AB477" s="981"/>
      <c r="AC477" s="981"/>
      <c r="AD477" s="981"/>
      <c r="AE477" s="981"/>
      <c r="AF477" s="981"/>
    </row>
    <row r="478" spans="1:32">
      <c r="A478" s="981"/>
      <c r="B478" s="635"/>
      <c r="J478" s="982"/>
      <c r="K478" s="982"/>
      <c r="O478" s="981"/>
      <c r="P478" s="981"/>
      <c r="Q478" s="981"/>
      <c r="R478" s="981"/>
      <c r="S478" s="981"/>
      <c r="T478" s="981"/>
      <c r="U478" s="981"/>
      <c r="V478" s="981"/>
      <c r="W478" s="981"/>
      <c r="X478" s="981"/>
      <c r="Y478" s="981"/>
      <c r="Z478" s="981"/>
      <c r="AA478" s="981"/>
      <c r="AB478" s="981"/>
      <c r="AC478" s="981"/>
      <c r="AD478" s="981"/>
      <c r="AE478" s="981"/>
      <c r="AF478" s="981"/>
    </row>
    <row r="479" spans="1:32">
      <c r="A479" s="981"/>
      <c r="B479" s="635"/>
      <c r="J479" s="982"/>
      <c r="K479" s="982"/>
      <c r="O479" s="981"/>
      <c r="P479" s="981"/>
      <c r="Q479" s="981"/>
      <c r="R479" s="981"/>
      <c r="S479" s="981"/>
      <c r="T479" s="981"/>
      <c r="U479" s="981"/>
      <c r="V479" s="981"/>
      <c r="W479" s="981"/>
      <c r="X479" s="981"/>
      <c r="Y479" s="981"/>
      <c r="Z479" s="981"/>
      <c r="AA479" s="981"/>
      <c r="AB479" s="981"/>
      <c r="AC479" s="981"/>
      <c r="AD479" s="981"/>
      <c r="AE479" s="981"/>
      <c r="AF479" s="981"/>
    </row>
    <row r="480" spans="1:32">
      <c r="A480" s="981"/>
      <c r="B480" s="635"/>
      <c r="J480" s="982"/>
      <c r="K480" s="982"/>
      <c r="O480" s="981"/>
      <c r="P480" s="981"/>
      <c r="Q480" s="981"/>
      <c r="R480" s="981"/>
      <c r="S480" s="981"/>
      <c r="T480" s="981"/>
      <c r="U480" s="981"/>
      <c r="V480" s="981"/>
      <c r="W480" s="981"/>
      <c r="X480" s="981"/>
      <c r="Y480" s="981"/>
      <c r="Z480" s="981"/>
      <c r="AA480" s="981"/>
      <c r="AB480" s="981"/>
      <c r="AC480" s="981"/>
      <c r="AD480" s="981"/>
      <c r="AE480" s="981"/>
      <c r="AF480" s="981"/>
    </row>
    <row r="481" spans="1:32">
      <c r="A481" s="981"/>
      <c r="B481" s="635"/>
      <c r="J481" s="982"/>
      <c r="K481" s="982"/>
      <c r="O481" s="981"/>
      <c r="P481" s="981"/>
      <c r="Q481" s="981"/>
      <c r="R481" s="981"/>
      <c r="S481" s="981"/>
      <c r="T481" s="981"/>
      <c r="U481" s="981"/>
      <c r="V481" s="981"/>
      <c r="W481" s="981"/>
      <c r="X481" s="981"/>
      <c r="Y481" s="981"/>
      <c r="Z481" s="981"/>
      <c r="AA481" s="981"/>
      <c r="AB481" s="981"/>
      <c r="AC481" s="981"/>
      <c r="AD481" s="981"/>
      <c r="AE481" s="981"/>
      <c r="AF481" s="981"/>
    </row>
    <row r="482" spans="1:32">
      <c r="A482" s="981"/>
      <c r="B482" s="635"/>
      <c r="J482" s="982"/>
      <c r="K482" s="982"/>
      <c r="O482" s="981"/>
      <c r="P482" s="981"/>
      <c r="Q482" s="981"/>
      <c r="R482" s="981"/>
      <c r="S482" s="981"/>
      <c r="T482" s="981"/>
      <c r="U482" s="981"/>
      <c r="V482" s="981"/>
      <c r="W482" s="981"/>
      <c r="X482" s="981"/>
      <c r="Y482" s="981"/>
      <c r="Z482" s="981"/>
      <c r="AA482" s="981"/>
      <c r="AB482" s="981"/>
      <c r="AC482" s="981"/>
      <c r="AD482" s="981"/>
      <c r="AE482" s="981"/>
      <c r="AF482" s="981"/>
    </row>
    <row r="483" spans="1:32">
      <c r="A483" s="981"/>
      <c r="B483" s="635"/>
      <c r="J483" s="982"/>
      <c r="K483" s="982"/>
      <c r="O483" s="981"/>
      <c r="P483" s="981"/>
      <c r="Q483" s="981"/>
      <c r="R483" s="981"/>
      <c r="S483" s="981"/>
      <c r="T483" s="981"/>
      <c r="U483" s="981"/>
      <c r="V483" s="981"/>
      <c r="W483" s="981"/>
      <c r="X483" s="981"/>
      <c r="Y483" s="981"/>
      <c r="Z483" s="981"/>
      <c r="AA483" s="981"/>
      <c r="AB483" s="981"/>
      <c r="AC483" s="981"/>
      <c r="AD483" s="981"/>
      <c r="AE483" s="981"/>
      <c r="AF483" s="981"/>
    </row>
    <row r="484" spans="1:32">
      <c r="A484" s="981"/>
      <c r="B484" s="635"/>
      <c r="J484" s="982"/>
      <c r="K484" s="982"/>
      <c r="O484" s="981"/>
      <c r="P484" s="981"/>
      <c r="Q484" s="981"/>
      <c r="R484" s="981"/>
      <c r="S484" s="981"/>
      <c r="T484" s="981"/>
      <c r="U484" s="981"/>
      <c r="V484" s="981"/>
      <c r="W484" s="981"/>
      <c r="X484" s="981"/>
      <c r="Y484" s="981"/>
      <c r="Z484" s="981"/>
      <c r="AA484" s="981"/>
      <c r="AB484" s="981"/>
      <c r="AC484" s="981"/>
      <c r="AD484" s="981"/>
      <c r="AE484" s="981"/>
      <c r="AF484" s="981"/>
    </row>
    <row r="485" spans="1:32">
      <c r="A485" s="981"/>
      <c r="B485" s="635"/>
      <c r="J485" s="982"/>
      <c r="K485" s="982"/>
      <c r="O485" s="981"/>
      <c r="P485" s="981"/>
      <c r="Q485" s="981"/>
      <c r="R485" s="981"/>
      <c r="S485" s="981"/>
      <c r="T485" s="981"/>
      <c r="U485" s="981"/>
      <c r="V485" s="981"/>
      <c r="W485" s="981"/>
      <c r="X485" s="981"/>
      <c r="Y485" s="981"/>
      <c r="Z485" s="981"/>
      <c r="AA485" s="981"/>
      <c r="AB485" s="981"/>
      <c r="AC485" s="981"/>
      <c r="AD485" s="981"/>
      <c r="AE485" s="981"/>
      <c r="AF485" s="981"/>
    </row>
    <row r="486" spans="1:32">
      <c r="A486" s="981"/>
      <c r="B486" s="635"/>
      <c r="J486" s="982"/>
      <c r="K486" s="982"/>
      <c r="O486" s="981"/>
      <c r="P486" s="981"/>
      <c r="Q486" s="981"/>
      <c r="R486" s="981"/>
      <c r="S486" s="981"/>
      <c r="T486" s="981"/>
      <c r="U486" s="981"/>
      <c r="V486" s="981"/>
      <c r="W486" s="981"/>
      <c r="X486" s="981"/>
      <c r="Y486" s="981"/>
      <c r="Z486" s="981"/>
      <c r="AA486" s="981"/>
      <c r="AB486" s="981"/>
      <c r="AC486" s="981"/>
      <c r="AD486" s="981"/>
      <c r="AE486" s="981"/>
      <c r="AF486" s="981"/>
    </row>
    <row r="487" spans="1:32">
      <c r="A487" s="981"/>
      <c r="B487" s="635"/>
      <c r="J487" s="982"/>
      <c r="K487" s="982"/>
      <c r="O487" s="981"/>
      <c r="P487" s="981"/>
      <c r="Q487" s="981"/>
      <c r="R487" s="981"/>
      <c r="S487" s="981"/>
      <c r="T487" s="981"/>
      <c r="U487" s="981"/>
      <c r="V487" s="981"/>
      <c r="W487" s="981"/>
      <c r="X487" s="981"/>
      <c r="Y487" s="981"/>
      <c r="Z487" s="981"/>
      <c r="AA487" s="981"/>
      <c r="AB487" s="981"/>
      <c r="AC487" s="981"/>
      <c r="AD487" s="981"/>
      <c r="AE487" s="981"/>
      <c r="AF487" s="981"/>
    </row>
    <row r="488" spans="1:32">
      <c r="A488" s="981"/>
      <c r="B488" s="635"/>
      <c r="J488" s="982"/>
      <c r="K488" s="982"/>
      <c r="O488" s="981"/>
      <c r="P488" s="981"/>
      <c r="Q488" s="981"/>
      <c r="R488" s="981"/>
      <c r="S488" s="981"/>
      <c r="T488" s="981"/>
      <c r="U488" s="981"/>
      <c r="V488" s="981"/>
      <c r="W488" s="981"/>
      <c r="X488" s="981"/>
      <c r="Y488" s="981"/>
      <c r="Z488" s="981"/>
      <c r="AA488" s="981"/>
      <c r="AB488" s="981"/>
      <c r="AC488" s="981"/>
      <c r="AD488" s="981"/>
      <c r="AE488" s="981"/>
      <c r="AF488" s="981"/>
    </row>
    <row r="489" spans="1:32">
      <c r="A489" s="981"/>
      <c r="B489" s="635"/>
      <c r="J489" s="982"/>
      <c r="K489" s="982"/>
      <c r="O489" s="981"/>
      <c r="P489" s="981"/>
      <c r="Q489" s="981"/>
      <c r="R489" s="981"/>
      <c r="S489" s="981"/>
      <c r="T489" s="981"/>
      <c r="U489" s="981"/>
      <c r="V489" s="981"/>
      <c r="W489" s="981"/>
      <c r="X489" s="981"/>
      <c r="Y489" s="981"/>
      <c r="Z489" s="981"/>
      <c r="AA489" s="981"/>
      <c r="AB489" s="981"/>
      <c r="AC489" s="981"/>
      <c r="AD489" s="981"/>
      <c r="AE489" s="981"/>
      <c r="AF489" s="981"/>
    </row>
    <row r="490" spans="1:32">
      <c r="A490" s="981"/>
      <c r="B490" s="635"/>
      <c r="J490" s="982"/>
      <c r="K490" s="982"/>
      <c r="O490" s="981"/>
      <c r="P490" s="981"/>
      <c r="Q490" s="981"/>
      <c r="R490" s="981"/>
      <c r="S490" s="981"/>
      <c r="T490" s="981"/>
      <c r="U490" s="981"/>
      <c r="V490" s="981"/>
      <c r="W490" s="981"/>
      <c r="X490" s="981"/>
      <c r="Y490" s="981"/>
      <c r="Z490" s="981"/>
      <c r="AA490" s="981"/>
      <c r="AB490" s="981"/>
      <c r="AC490" s="981"/>
      <c r="AD490" s="981"/>
      <c r="AE490" s="981"/>
      <c r="AF490" s="981"/>
    </row>
    <row r="491" spans="1:32">
      <c r="A491" s="981"/>
      <c r="B491" s="635"/>
      <c r="J491" s="982"/>
      <c r="K491" s="982"/>
      <c r="O491" s="981"/>
      <c r="P491" s="981"/>
      <c r="Q491" s="981"/>
      <c r="R491" s="981"/>
      <c r="S491" s="981"/>
      <c r="T491" s="981"/>
      <c r="U491" s="981"/>
      <c r="V491" s="981"/>
      <c r="W491" s="981"/>
      <c r="X491" s="981"/>
      <c r="Y491" s="981"/>
      <c r="Z491" s="981"/>
      <c r="AA491" s="981"/>
      <c r="AB491" s="981"/>
      <c r="AC491" s="981"/>
      <c r="AD491" s="981"/>
      <c r="AE491" s="981"/>
      <c r="AF491" s="981"/>
    </row>
    <row r="492" spans="1:32">
      <c r="A492" s="981"/>
      <c r="B492" s="635"/>
      <c r="J492" s="982"/>
      <c r="K492" s="982"/>
      <c r="O492" s="981"/>
      <c r="P492" s="981"/>
      <c r="Q492" s="981"/>
      <c r="R492" s="981"/>
      <c r="S492" s="981"/>
      <c r="T492" s="981"/>
      <c r="U492" s="981"/>
      <c r="V492" s="981"/>
      <c r="W492" s="981"/>
      <c r="X492" s="981"/>
      <c r="Y492" s="981"/>
      <c r="Z492" s="981"/>
      <c r="AA492" s="981"/>
      <c r="AB492" s="981"/>
      <c r="AC492" s="981"/>
      <c r="AD492" s="981"/>
      <c r="AE492" s="981"/>
      <c r="AF492" s="981"/>
    </row>
    <row r="493" spans="1:32">
      <c r="A493" s="981"/>
      <c r="B493" s="635"/>
      <c r="J493" s="982"/>
      <c r="K493" s="982"/>
      <c r="O493" s="981"/>
      <c r="P493" s="981"/>
      <c r="Q493" s="981"/>
      <c r="R493" s="981"/>
      <c r="S493" s="981"/>
      <c r="T493" s="981"/>
      <c r="U493" s="981"/>
      <c r="V493" s="981"/>
      <c r="W493" s="981"/>
      <c r="X493" s="981"/>
      <c r="Y493" s="981"/>
      <c r="Z493" s="981"/>
      <c r="AA493" s="981"/>
      <c r="AB493" s="981"/>
      <c r="AC493" s="981"/>
      <c r="AD493" s="981"/>
      <c r="AE493" s="981"/>
      <c r="AF493" s="981"/>
    </row>
    <row r="494" spans="1:32">
      <c r="A494" s="981"/>
      <c r="B494" s="635"/>
      <c r="J494" s="982"/>
      <c r="K494" s="982"/>
      <c r="O494" s="981"/>
      <c r="P494" s="981"/>
      <c r="Q494" s="981"/>
      <c r="R494" s="981"/>
      <c r="S494" s="981"/>
      <c r="T494" s="981"/>
      <c r="U494" s="981"/>
      <c r="V494" s="981"/>
      <c r="W494" s="981"/>
      <c r="X494" s="981"/>
      <c r="Y494" s="981"/>
      <c r="Z494" s="981"/>
      <c r="AA494" s="981"/>
      <c r="AB494" s="981"/>
      <c r="AC494" s="981"/>
      <c r="AD494" s="981"/>
      <c r="AE494" s="981"/>
      <c r="AF494" s="981"/>
    </row>
    <row r="495" spans="1:32">
      <c r="A495" s="981"/>
      <c r="B495" s="635"/>
      <c r="J495" s="982"/>
      <c r="K495" s="982"/>
      <c r="O495" s="981"/>
      <c r="P495" s="981"/>
      <c r="Q495" s="981"/>
      <c r="R495" s="981"/>
      <c r="S495" s="981"/>
      <c r="T495" s="981"/>
      <c r="U495" s="981"/>
      <c r="V495" s="981"/>
      <c r="W495" s="981"/>
      <c r="X495" s="981"/>
      <c r="Y495" s="981"/>
      <c r="Z495" s="981"/>
      <c r="AA495" s="981"/>
      <c r="AB495" s="981"/>
      <c r="AC495" s="981"/>
      <c r="AD495" s="981"/>
      <c r="AE495" s="981"/>
      <c r="AF495" s="981"/>
    </row>
    <row r="496" spans="1:32">
      <c r="A496" s="981"/>
      <c r="B496" s="635"/>
      <c r="J496" s="982"/>
      <c r="K496" s="982"/>
      <c r="O496" s="981"/>
      <c r="P496" s="981"/>
      <c r="Q496" s="981"/>
      <c r="R496" s="981"/>
      <c r="S496" s="981"/>
      <c r="T496" s="981"/>
      <c r="U496" s="981"/>
      <c r="V496" s="981"/>
      <c r="W496" s="981"/>
      <c r="X496" s="981"/>
      <c r="Y496" s="981"/>
      <c r="Z496" s="981"/>
      <c r="AA496" s="981"/>
      <c r="AB496" s="981"/>
      <c r="AC496" s="981"/>
      <c r="AD496" s="981"/>
      <c r="AE496" s="981"/>
      <c r="AF496" s="981"/>
    </row>
    <row r="497" spans="1:32">
      <c r="A497" s="981"/>
      <c r="B497" s="635"/>
      <c r="J497" s="982"/>
      <c r="K497" s="982"/>
      <c r="O497" s="981"/>
      <c r="P497" s="981"/>
      <c r="Q497" s="981"/>
      <c r="R497" s="981"/>
      <c r="S497" s="981"/>
      <c r="T497" s="981"/>
      <c r="U497" s="981"/>
      <c r="V497" s="981"/>
      <c r="W497" s="981"/>
      <c r="X497" s="981"/>
      <c r="Y497" s="981"/>
      <c r="Z497" s="981"/>
      <c r="AA497" s="981"/>
      <c r="AB497" s="981"/>
      <c r="AC497" s="981"/>
      <c r="AD497" s="981"/>
      <c r="AE497" s="981"/>
      <c r="AF497" s="981"/>
    </row>
    <row r="498" spans="1:32">
      <c r="A498" s="981"/>
      <c r="B498" s="635"/>
      <c r="J498" s="982"/>
      <c r="K498" s="982"/>
      <c r="O498" s="981"/>
      <c r="P498" s="981"/>
      <c r="Q498" s="981"/>
      <c r="R498" s="981"/>
      <c r="S498" s="981"/>
      <c r="T498" s="981"/>
      <c r="U498" s="981"/>
      <c r="V498" s="981"/>
      <c r="W498" s="981"/>
      <c r="X498" s="981"/>
      <c r="Y498" s="981"/>
      <c r="Z498" s="981"/>
      <c r="AA498" s="981"/>
      <c r="AB498" s="981"/>
      <c r="AC498" s="981"/>
      <c r="AD498" s="981"/>
      <c r="AE498" s="981"/>
      <c r="AF498" s="981"/>
    </row>
    <row r="499" spans="1:32">
      <c r="A499" s="981"/>
      <c r="B499" s="635"/>
      <c r="J499" s="982"/>
      <c r="K499" s="982"/>
      <c r="O499" s="981"/>
      <c r="P499" s="981"/>
      <c r="Q499" s="981"/>
      <c r="R499" s="981"/>
      <c r="S499" s="981"/>
      <c r="T499" s="981"/>
      <c r="U499" s="981"/>
      <c r="V499" s="981"/>
      <c r="W499" s="981"/>
      <c r="X499" s="981"/>
      <c r="Y499" s="981"/>
      <c r="Z499" s="981"/>
      <c r="AA499" s="981"/>
      <c r="AB499" s="981"/>
      <c r="AC499" s="981"/>
      <c r="AD499" s="981"/>
      <c r="AE499" s="981"/>
      <c r="AF499" s="981"/>
    </row>
    <row r="500" spans="1:32">
      <c r="A500" s="981"/>
      <c r="B500" s="635"/>
      <c r="J500" s="982"/>
      <c r="K500" s="982"/>
      <c r="O500" s="981"/>
      <c r="P500" s="981"/>
      <c r="Q500" s="981"/>
      <c r="R500" s="981"/>
      <c r="S500" s="981"/>
      <c r="T500" s="981"/>
      <c r="U500" s="981"/>
      <c r="V500" s="981"/>
      <c r="W500" s="981"/>
      <c r="X500" s="981"/>
      <c r="Y500" s="981"/>
      <c r="Z500" s="981"/>
      <c r="AA500" s="981"/>
      <c r="AB500" s="981"/>
      <c r="AC500" s="981"/>
      <c r="AD500" s="981"/>
      <c r="AE500" s="981"/>
      <c r="AF500" s="981"/>
    </row>
    <row r="501" spans="1:32">
      <c r="A501" s="981"/>
      <c r="B501" s="635"/>
      <c r="J501" s="982"/>
      <c r="K501" s="982"/>
      <c r="O501" s="981"/>
      <c r="P501" s="981"/>
      <c r="Q501" s="981"/>
      <c r="R501" s="981"/>
      <c r="S501" s="981"/>
      <c r="T501" s="981"/>
      <c r="U501" s="981"/>
      <c r="V501" s="981"/>
      <c r="W501" s="981"/>
      <c r="X501" s="981"/>
      <c r="Y501" s="981"/>
      <c r="Z501" s="981"/>
      <c r="AA501" s="981"/>
      <c r="AB501" s="981"/>
      <c r="AC501" s="981"/>
      <c r="AD501" s="981"/>
      <c r="AE501" s="981"/>
      <c r="AF501" s="981"/>
    </row>
    <row r="502" spans="1:32">
      <c r="A502" s="981"/>
      <c r="B502" s="635"/>
      <c r="J502" s="982"/>
      <c r="K502" s="982"/>
      <c r="O502" s="981"/>
      <c r="P502" s="981"/>
      <c r="Q502" s="981"/>
      <c r="R502" s="981"/>
      <c r="S502" s="981"/>
      <c r="T502" s="981"/>
      <c r="U502" s="981"/>
      <c r="V502" s="981"/>
      <c r="W502" s="981"/>
      <c r="X502" s="981"/>
      <c r="Y502" s="981"/>
      <c r="Z502" s="981"/>
      <c r="AA502" s="981"/>
      <c r="AB502" s="981"/>
      <c r="AC502" s="981"/>
      <c r="AD502" s="981"/>
      <c r="AE502" s="981"/>
      <c r="AF502" s="981"/>
    </row>
    <row r="503" spans="1:32">
      <c r="A503" s="981"/>
      <c r="B503" s="635"/>
      <c r="J503" s="982"/>
      <c r="K503" s="982"/>
      <c r="O503" s="981"/>
      <c r="P503" s="981"/>
      <c r="Q503" s="981"/>
      <c r="R503" s="981"/>
      <c r="S503" s="981"/>
      <c r="T503" s="981"/>
      <c r="U503" s="981"/>
      <c r="V503" s="981"/>
      <c r="W503" s="981"/>
      <c r="X503" s="981"/>
      <c r="Y503" s="981"/>
      <c r="Z503" s="981"/>
      <c r="AA503" s="981"/>
      <c r="AB503" s="981"/>
      <c r="AC503" s="981"/>
      <c r="AD503" s="981"/>
      <c r="AE503" s="981"/>
      <c r="AF503" s="981"/>
    </row>
    <row r="504" spans="1:32">
      <c r="A504" s="981"/>
      <c r="B504" s="635"/>
      <c r="J504" s="982"/>
      <c r="K504" s="982"/>
      <c r="O504" s="981"/>
      <c r="P504" s="981"/>
      <c r="Q504" s="981"/>
      <c r="R504" s="981"/>
      <c r="S504" s="981"/>
      <c r="T504" s="981"/>
      <c r="U504" s="981"/>
      <c r="V504" s="981"/>
      <c r="W504" s="981"/>
      <c r="X504" s="981"/>
      <c r="Y504" s="981"/>
      <c r="Z504" s="981"/>
      <c r="AA504" s="981"/>
      <c r="AB504" s="981"/>
      <c r="AC504" s="981"/>
      <c r="AD504" s="981"/>
      <c r="AE504" s="981"/>
      <c r="AF504" s="981"/>
    </row>
    <row r="505" spans="1:32">
      <c r="A505" s="981"/>
      <c r="B505" s="635"/>
      <c r="J505" s="982"/>
      <c r="K505" s="982"/>
      <c r="O505" s="981"/>
      <c r="P505" s="981"/>
      <c r="Q505" s="981"/>
      <c r="R505" s="981"/>
      <c r="S505" s="981"/>
      <c r="T505" s="981"/>
      <c r="U505" s="981"/>
      <c r="V505" s="981"/>
      <c r="W505" s="981"/>
      <c r="X505" s="981"/>
      <c r="Y505" s="981"/>
      <c r="Z505" s="981"/>
      <c r="AA505" s="981"/>
      <c r="AB505" s="981"/>
      <c r="AC505" s="981"/>
      <c r="AD505" s="981"/>
      <c r="AE505" s="981"/>
      <c r="AF505" s="981"/>
    </row>
    <row r="506" spans="1:32">
      <c r="A506" s="981"/>
      <c r="B506" s="635"/>
      <c r="J506" s="982"/>
      <c r="K506" s="982"/>
      <c r="O506" s="981"/>
      <c r="P506" s="981"/>
      <c r="Q506" s="981"/>
      <c r="R506" s="981"/>
      <c r="S506" s="981"/>
      <c r="T506" s="981"/>
      <c r="U506" s="981"/>
      <c r="V506" s="981"/>
      <c r="W506" s="981"/>
      <c r="X506" s="981"/>
      <c r="Y506" s="981"/>
      <c r="Z506" s="981"/>
      <c r="AA506" s="981"/>
      <c r="AB506" s="981"/>
      <c r="AC506" s="981"/>
      <c r="AD506" s="981"/>
      <c r="AE506" s="981"/>
      <c r="AF506" s="981"/>
    </row>
    <row r="507" spans="1:32">
      <c r="A507" s="981"/>
      <c r="B507" s="635"/>
      <c r="J507" s="982"/>
      <c r="K507" s="982"/>
      <c r="O507" s="981"/>
      <c r="P507" s="981"/>
      <c r="Q507" s="981"/>
      <c r="R507" s="981"/>
      <c r="S507" s="981"/>
      <c r="T507" s="981"/>
      <c r="U507" s="981"/>
      <c r="V507" s="981"/>
      <c r="W507" s="981"/>
      <c r="X507" s="981"/>
      <c r="Y507" s="981"/>
      <c r="Z507" s="981"/>
      <c r="AA507" s="981"/>
      <c r="AB507" s="981"/>
      <c r="AC507" s="981"/>
      <c r="AD507" s="981"/>
      <c r="AE507" s="981"/>
      <c r="AF507" s="981"/>
    </row>
    <row r="508" spans="1:32">
      <c r="A508" s="981"/>
      <c r="B508" s="635"/>
      <c r="J508" s="982"/>
      <c r="K508" s="982"/>
      <c r="O508" s="981"/>
      <c r="P508" s="981"/>
      <c r="Q508" s="981"/>
      <c r="R508" s="981"/>
      <c r="S508" s="981"/>
      <c r="T508" s="981"/>
      <c r="U508" s="981"/>
      <c r="V508" s="981"/>
      <c r="W508" s="981"/>
      <c r="X508" s="981"/>
      <c r="Y508" s="981"/>
      <c r="Z508" s="981"/>
      <c r="AA508" s="981"/>
      <c r="AB508" s="981"/>
      <c r="AC508" s="981"/>
      <c r="AD508" s="981"/>
      <c r="AE508" s="981"/>
      <c r="AF508" s="981"/>
    </row>
    <row r="509" spans="1:32">
      <c r="A509" s="981"/>
      <c r="B509" s="635"/>
      <c r="J509" s="982"/>
      <c r="K509" s="982"/>
      <c r="O509" s="981"/>
      <c r="P509" s="981"/>
      <c r="Q509" s="981"/>
      <c r="R509" s="981"/>
      <c r="S509" s="981"/>
      <c r="T509" s="981"/>
      <c r="U509" s="981"/>
      <c r="V509" s="981"/>
      <c r="W509" s="981"/>
      <c r="X509" s="981"/>
      <c r="Y509" s="981"/>
      <c r="Z509" s="981"/>
      <c r="AA509" s="981"/>
      <c r="AB509" s="981"/>
      <c r="AC509" s="981"/>
      <c r="AD509" s="981"/>
      <c r="AE509" s="981"/>
      <c r="AF509" s="981"/>
    </row>
    <row r="510" spans="1:32">
      <c r="A510" s="981"/>
      <c r="B510" s="635"/>
      <c r="J510" s="982"/>
      <c r="K510" s="982"/>
      <c r="O510" s="981"/>
      <c r="P510" s="981"/>
      <c r="Q510" s="981"/>
      <c r="R510" s="981"/>
      <c r="S510" s="981"/>
      <c r="T510" s="981"/>
      <c r="U510" s="981"/>
      <c r="V510" s="981"/>
      <c r="W510" s="981"/>
      <c r="X510" s="981"/>
      <c r="Y510" s="981"/>
      <c r="Z510" s="981"/>
      <c r="AA510" s="981"/>
      <c r="AB510" s="981"/>
      <c r="AC510" s="981"/>
      <c r="AD510" s="981"/>
      <c r="AE510" s="981"/>
      <c r="AF510" s="981"/>
    </row>
    <row r="511" spans="1:32">
      <c r="A511" s="981"/>
      <c r="B511" s="635"/>
      <c r="J511" s="982"/>
      <c r="K511" s="982"/>
      <c r="O511" s="981"/>
      <c r="P511" s="981"/>
      <c r="Q511" s="981"/>
      <c r="R511" s="981"/>
      <c r="S511" s="981"/>
      <c r="T511" s="981"/>
      <c r="U511" s="981"/>
      <c r="V511" s="981"/>
      <c r="W511" s="981"/>
      <c r="X511" s="981"/>
      <c r="Y511" s="981"/>
      <c r="Z511" s="981"/>
      <c r="AA511" s="981"/>
      <c r="AB511" s="981"/>
      <c r="AC511" s="981"/>
      <c r="AD511" s="981"/>
      <c r="AE511" s="981"/>
      <c r="AF511" s="981"/>
    </row>
    <row r="512" spans="1:32">
      <c r="A512" s="981"/>
      <c r="B512" s="635"/>
      <c r="J512" s="982"/>
      <c r="K512" s="982"/>
      <c r="O512" s="981"/>
      <c r="P512" s="981"/>
      <c r="Q512" s="981"/>
      <c r="R512" s="981"/>
      <c r="S512" s="981"/>
      <c r="T512" s="981"/>
      <c r="U512" s="981"/>
      <c r="V512" s="981"/>
      <c r="W512" s="981"/>
      <c r="X512" s="981"/>
      <c r="Y512" s="981"/>
      <c r="Z512" s="981"/>
      <c r="AA512" s="981"/>
      <c r="AB512" s="981"/>
      <c r="AC512" s="981"/>
      <c r="AD512" s="981"/>
      <c r="AE512" s="981"/>
      <c r="AF512" s="981"/>
    </row>
    <row r="513" spans="1:32">
      <c r="A513" s="981"/>
      <c r="B513" s="635"/>
      <c r="J513" s="982"/>
      <c r="K513" s="982"/>
      <c r="O513" s="981"/>
      <c r="P513" s="981"/>
      <c r="Q513" s="981"/>
      <c r="R513" s="981"/>
      <c r="S513" s="981"/>
      <c r="T513" s="981"/>
      <c r="U513" s="981"/>
      <c r="V513" s="981"/>
      <c r="W513" s="981"/>
      <c r="X513" s="981"/>
      <c r="Y513" s="981"/>
      <c r="Z513" s="981"/>
      <c r="AA513" s="981"/>
      <c r="AB513" s="981"/>
      <c r="AC513" s="981"/>
      <c r="AD513" s="981"/>
      <c r="AE513" s="981"/>
      <c r="AF513" s="981"/>
    </row>
    <row r="514" spans="1:32">
      <c r="A514" s="981"/>
      <c r="B514" s="635"/>
      <c r="J514" s="982"/>
      <c r="K514" s="982"/>
      <c r="O514" s="981"/>
      <c r="P514" s="981"/>
      <c r="Q514" s="981"/>
      <c r="R514" s="981"/>
      <c r="S514" s="981"/>
      <c r="T514" s="981"/>
      <c r="U514" s="981"/>
      <c r="V514" s="981"/>
      <c r="W514" s="981"/>
      <c r="X514" s="981"/>
      <c r="Y514" s="981"/>
      <c r="Z514" s="981"/>
      <c r="AA514" s="981"/>
      <c r="AB514" s="981"/>
      <c r="AC514" s="981"/>
      <c r="AD514" s="981"/>
      <c r="AE514" s="981"/>
      <c r="AF514" s="981"/>
    </row>
    <row r="515" spans="1:32">
      <c r="A515" s="981"/>
      <c r="B515" s="635"/>
      <c r="J515" s="982"/>
      <c r="K515" s="982"/>
      <c r="O515" s="981"/>
      <c r="P515" s="981"/>
      <c r="Q515" s="981"/>
      <c r="R515" s="981"/>
      <c r="S515" s="981"/>
      <c r="T515" s="981"/>
      <c r="U515" s="981"/>
      <c r="V515" s="981"/>
      <c r="W515" s="981"/>
      <c r="X515" s="981"/>
      <c r="Y515" s="981"/>
      <c r="Z515" s="981"/>
      <c r="AA515" s="981"/>
      <c r="AB515" s="981"/>
      <c r="AC515" s="981"/>
      <c r="AD515" s="981"/>
      <c r="AE515" s="981"/>
      <c r="AF515" s="981"/>
    </row>
    <row r="516" spans="1:32">
      <c r="A516" s="981"/>
      <c r="B516" s="635"/>
      <c r="J516" s="982"/>
      <c r="K516" s="982"/>
      <c r="O516" s="981"/>
      <c r="P516" s="981"/>
      <c r="Q516" s="981"/>
      <c r="R516" s="981"/>
      <c r="S516" s="981"/>
      <c r="T516" s="981"/>
      <c r="U516" s="981"/>
      <c r="V516" s="981"/>
      <c r="W516" s="981"/>
      <c r="X516" s="981"/>
      <c r="Y516" s="981"/>
      <c r="Z516" s="981"/>
      <c r="AA516" s="981"/>
      <c r="AB516" s="981"/>
      <c r="AC516" s="981"/>
      <c r="AD516" s="981"/>
      <c r="AE516" s="981"/>
      <c r="AF516" s="981"/>
    </row>
    <row r="517" spans="1:32">
      <c r="A517" s="981"/>
      <c r="B517" s="635"/>
      <c r="J517" s="982"/>
      <c r="K517" s="982"/>
      <c r="O517" s="981"/>
      <c r="P517" s="981"/>
      <c r="Q517" s="981"/>
      <c r="R517" s="981"/>
      <c r="S517" s="981"/>
      <c r="T517" s="981"/>
      <c r="U517" s="981"/>
      <c r="V517" s="981"/>
      <c r="W517" s="981"/>
      <c r="X517" s="981"/>
      <c r="Y517" s="981"/>
      <c r="Z517" s="981"/>
      <c r="AA517" s="981"/>
      <c r="AB517" s="981"/>
      <c r="AC517" s="981"/>
      <c r="AD517" s="981"/>
      <c r="AE517" s="981"/>
      <c r="AF517" s="981"/>
    </row>
    <row r="518" spans="1:32">
      <c r="A518" s="981"/>
      <c r="B518" s="635"/>
      <c r="J518" s="982"/>
      <c r="K518" s="982"/>
      <c r="O518" s="981"/>
      <c r="P518" s="981"/>
      <c r="Q518" s="981"/>
      <c r="R518" s="981"/>
      <c r="S518" s="981"/>
      <c r="T518" s="981"/>
      <c r="U518" s="981"/>
      <c r="V518" s="981"/>
      <c r="W518" s="981"/>
      <c r="X518" s="981"/>
      <c r="Y518" s="981"/>
      <c r="Z518" s="981"/>
      <c r="AA518" s="981"/>
      <c r="AB518" s="981"/>
      <c r="AC518" s="981"/>
      <c r="AD518" s="981"/>
      <c r="AE518" s="981"/>
      <c r="AF518" s="981"/>
    </row>
    <row r="519" spans="1:32">
      <c r="A519" s="981"/>
      <c r="B519" s="635"/>
      <c r="J519" s="982"/>
      <c r="K519" s="982"/>
      <c r="O519" s="981"/>
      <c r="P519" s="981"/>
      <c r="Q519" s="981"/>
      <c r="R519" s="981"/>
      <c r="S519" s="981"/>
      <c r="T519" s="981"/>
      <c r="U519" s="981"/>
      <c r="V519" s="981"/>
      <c r="W519" s="981"/>
      <c r="X519" s="981"/>
      <c r="Y519" s="981"/>
      <c r="Z519" s="981"/>
      <c r="AA519" s="981"/>
      <c r="AB519" s="981"/>
      <c r="AC519" s="981"/>
      <c r="AD519" s="981"/>
      <c r="AE519" s="981"/>
      <c r="AF519" s="981"/>
    </row>
    <row r="520" spans="1:32">
      <c r="A520" s="981"/>
      <c r="B520" s="635"/>
      <c r="J520" s="982"/>
      <c r="K520" s="982"/>
      <c r="O520" s="981"/>
      <c r="P520" s="981"/>
      <c r="Q520" s="981"/>
      <c r="R520" s="981"/>
      <c r="S520" s="981"/>
      <c r="T520" s="981"/>
      <c r="U520" s="981"/>
      <c r="V520" s="981"/>
      <c r="W520" s="981"/>
      <c r="X520" s="981"/>
      <c r="Y520" s="981"/>
      <c r="Z520" s="981"/>
      <c r="AA520" s="981"/>
      <c r="AB520" s="981"/>
      <c r="AC520" s="981"/>
      <c r="AD520" s="981"/>
      <c r="AE520" s="981"/>
      <c r="AF520" s="981"/>
    </row>
    <row r="521" spans="1:32">
      <c r="A521" s="981"/>
      <c r="B521" s="635"/>
      <c r="J521" s="982"/>
      <c r="K521" s="982"/>
      <c r="O521" s="981"/>
      <c r="P521" s="981"/>
      <c r="Q521" s="981"/>
      <c r="R521" s="981"/>
      <c r="S521" s="981"/>
      <c r="T521" s="981"/>
      <c r="U521" s="981"/>
      <c r="V521" s="981"/>
      <c r="W521" s="981"/>
      <c r="X521" s="981"/>
      <c r="Y521" s="981"/>
      <c r="Z521" s="981"/>
      <c r="AA521" s="981"/>
      <c r="AB521" s="981"/>
      <c r="AC521" s="981"/>
      <c r="AD521" s="981"/>
      <c r="AE521" s="981"/>
      <c r="AF521" s="981"/>
    </row>
    <row r="522" spans="1:32">
      <c r="A522" s="981"/>
      <c r="B522" s="635"/>
      <c r="J522" s="982"/>
      <c r="K522" s="982"/>
      <c r="O522" s="981"/>
      <c r="P522" s="981"/>
      <c r="Q522" s="981"/>
      <c r="R522" s="981"/>
      <c r="S522" s="981"/>
      <c r="T522" s="981"/>
      <c r="U522" s="981"/>
      <c r="V522" s="981"/>
      <c r="W522" s="981"/>
      <c r="X522" s="981"/>
      <c r="Y522" s="981"/>
      <c r="Z522" s="981"/>
      <c r="AA522" s="981"/>
      <c r="AB522" s="981"/>
      <c r="AC522" s="981"/>
      <c r="AD522" s="981"/>
      <c r="AE522" s="981"/>
      <c r="AF522" s="981"/>
    </row>
    <row r="523" spans="1:32">
      <c r="A523" s="981"/>
      <c r="B523" s="635"/>
      <c r="J523" s="982"/>
      <c r="K523" s="982"/>
      <c r="O523" s="981"/>
      <c r="P523" s="981"/>
      <c r="Q523" s="981"/>
      <c r="R523" s="981"/>
      <c r="S523" s="981"/>
      <c r="T523" s="981"/>
      <c r="U523" s="981"/>
      <c r="V523" s="981"/>
      <c r="W523" s="981"/>
      <c r="X523" s="981"/>
      <c r="Y523" s="981"/>
      <c r="Z523" s="981"/>
      <c r="AA523" s="981"/>
      <c r="AB523" s="981"/>
      <c r="AC523" s="981"/>
      <c r="AD523" s="981"/>
      <c r="AE523" s="981"/>
      <c r="AF523" s="981"/>
    </row>
    <row r="524" spans="1:32">
      <c r="A524" s="981"/>
      <c r="B524" s="635"/>
      <c r="J524" s="982"/>
      <c r="K524" s="982"/>
      <c r="O524" s="981"/>
      <c r="P524" s="981"/>
      <c r="Q524" s="981"/>
      <c r="R524" s="981"/>
      <c r="S524" s="981"/>
      <c r="T524" s="981"/>
      <c r="U524" s="981"/>
      <c r="V524" s="981"/>
      <c r="W524" s="981"/>
      <c r="X524" s="981"/>
      <c r="Y524" s="981"/>
      <c r="Z524" s="981"/>
      <c r="AA524" s="981"/>
      <c r="AB524" s="981"/>
      <c r="AC524" s="981"/>
      <c r="AD524" s="981"/>
      <c r="AE524" s="981"/>
      <c r="AF524" s="981"/>
    </row>
    <row r="525" spans="1:32">
      <c r="A525" s="981"/>
      <c r="B525" s="635"/>
      <c r="J525" s="982"/>
      <c r="K525" s="982"/>
      <c r="O525" s="981"/>
      <c r="P525" s="981"/>
      <c r="Q525" s="981"/>
      <c r="R525" s="981"/>
      <c r="S525" s="981"/>
      <c r="T525" s="981"/>
      <c r="U525" s="981"/>
      <c r="V525" s="981"/>
      <c r="W525" s="981"/>
      <c r="X525" s="981"/>
      <c r="Y525" s="981"/>
      <c r="Z525" s="981"/>
      <c r="AA525" s="981"/>
      <c r="AB525" s="981"/>
      <c r="AC525" s="981"/>
      <c r="AD525" s="981"/>
      <c r="AE525" s="981"/>
      <c r="AF525" s="981"/>
    </row>
    <row r="526" spans="1:32">
      <c r="A526" s="981"/>
      <c r="B526" s="635"/>
      <c r="J526" s="982"/>
      <c r="K526" s="982"/>
      <c r="O526" s="981"/>
      <c r="P526" s="981"/>
      <c r="Q526" s="981"/>
      <c r="R526" s="981"/>
      <c r="S526" s="981"/>
      <c r="T526" s="981"/>
      <c r="U526" s="981"/>
      <c r="V526" s="981"/>
      <c r="W526" s="981"/>
      <c r="X526" s="981"/>
      <c r="Y526" s="981"/>
      <c r="Z526" s="981"/>
      <c r="AA526" s="981"/>
      <c r="AB526" s="981"/>
      <c r="AC526" s="981"/>
      <c r="AD526" s="981"/>
      <c r="AE526" s="981"/>
      <c r="AF526" s="981"/>
    </row>
    <row r="527" spans="1:32">
      <c r="A527" s="981"/>
      <c r="B527" s="635"/>
      <c r="J527" s="982"/>
      <c r="K527" s="982"/>
      <c r="O527" s="981"/>
      <c r="P527" s="981"/>
      <c r="Q527" s="981"/>
      <c r="R527" s="981"/>
      <c r="S527" s="981"/>
      <c r="T527" s="981"/>
      <c r="U527" s="981"/>
      <c r="V527" s="981"/>
      <c r="W527" s="981"/>
      <c r="X527" s="981"/>
      <c r="Y527" s="981"/>
      <c r="Z527" s="981"/>
      <c r="AA527" s="981"/>
      <c r="AB527" s="981"/>
      <c r="AC527" s="981"/>
      <c r="AD527" s="981"/>
      <c r="AE527" s="981"/>
      <c r="AF527" s="981"/>
    </row>
    <row r="528" spans="1:32">
      <c r="A528" s="981"/>
      <c r="B528" s="635"/>
      <c r="J528" s="982"/>
      <c r="K528" s="982"/>
      <c r="O528" s="981"/>
      <c r="P528" s="981"/>
      <c r="Q528" s="981"/>
      <c r="R528" s="981"/>
      <c r="S528" s="981"/>
      <c r="T528" s="981"/>
      <c r="U528" s="981"/>
      <c r="V528" s="981"/>
      <c r="W528" s="981"/>
      <c r="X528" s="981"/>
      <c r="Y528" s="981"/>
      <c r="Z528" s="981"/>
      <c r="AA528" s="981"/>
      <c r="AB528" s="981"/>
      <c r="AC528" s="981"/>
      <c r="AD528" s="981"/>
      <c r="AE528" s="981"/>
      <c r="AF528" s="981"/>
    </row>
    <row r="529" spans="1:32">
      <c r="A529" s="981"/>
      <c r="B529" s="635"/>
      <c r="J529" s="982"/>
      <c r="K529" s="982"/>
      <c r="O529" s="981"/>
      <c r="P529" s="981"/>
      <c r="Q529" s="981"/>
      <c r="R529" s="981"/>
      <c r="S529" s="981"/>
      <c r="T529" s="981"/>
      <c r="U529" s="981"/>
      <c r="V529" s="981"/>
      <c r="W529" s="981"/>
      <c r="X529" s="981"/>
      <c r="Y529" s="981"/>
      <c r="Z529" s="981"/>
      <c r="AA529" s="981"/>
      <c r="AB529" s="981"/>
      <c r="AC529" s="981"/>
      <c r="AD529" s="981"/>
      <c r="AE529" s="981"/>
      <c r="AF529" s="981"/>
    </row>
    <row r="530" spans="1:32">
      <c r="A530" s="981"/>
      <c r="B530" s="635"/>
      <c r="J530" s="982"/>
      <c r="K530" s="982"/>
      <c r="O530" s="981"/>
      <c r="P530" s="981"/>
      <c r="Q530" s="981"/>
      <c r="R530" s="981"/>
      <c r="S530" s="981"/>
      <c r="T530" s="981"/>
      <c r="U530" s="981"/>
      <c r="V530" s="981"/>
      <c r="W530" s="981"/>
      <c r="X530" s="981"/>
      <c r="Y530" s="981"/>
      <c r="Z530" s="981"/>
      <c r="AA530" s="981"/>
      <c r="AB530" s="981"/>
      <c r="AC530" s="981"/>
      <c r="AD530" s="981"/>
      <c r="AE530" s="981"/>
      <c r="AF530" s="981"/>
    </row>
    <row r="531" spans="1:32">
      <c r="A531" s="981"/>
      <c r="B531" s="635"/>
      <c r="J531" s="982"/>
      <c r="K531" s="982"/>
      <c r="O531" s="981"/>
      <c r="P531" s="981"/>
      <c r="Q531" s="981"/>
      <c r="R531" s="981"/>
      <c r="S531" s="981"/>
      <c r="T531" s="981"/>
      <c r="U531" s="981"/>
      <c r="V531" s="981"/>
      <c r="W531" s="981"/>
      <c r="X531" s="981"/>
      <c r="Y531" s="981"/>
      <c r="Z531" s="981"/>
      <c r="AA531" s="981"/>
      <c r="AB531" s="981"/>
      <c r="AC531" s="981"/>
      <c r="AD531" s="981"/>
      <c r="AE531" s="981"/>
      <c r="AF531" s="981"/>
    </row>
    <row r="532" spans="1:32">
      <c r="A532" s="981"/>
      <c r="B532" s="635"/>
      <c r="J532" s="982"/>
      <c r="K532" s="982"/>
      <c r="O532" s="981"/>
      <c r="P532" s="981"/>
      <c r="Q532" s="981"/>
      <c r="R532" s="981"/>
      <c r="S532" s="981"/>
      <c r="T532" s="981"/>
      <c r="U532" s="981"/>
      <c r="V532" s="981"/>
      <c r="W532" s="981"/>
      <c r="X532" s="981"/>
      <c r="Y532" s="981"/>
      <c r="Z532" s="981"/>
      <c r="AA532" s="981"/>
      <c r="AB532" s="981"/>
      <c r="AC532" s="981"/>
      <c r="AD532" s="981"/>
      <c r="AE532" s="981"/>
      <c r="AF532" s="981"/>
    </row>
    <row r="533" spans="1:32">
      <c r="A533" s="981"/>
      <c r="B533" s="635"/>
      <c r="J533" s="982"/>
      <c r="K533" s="982"/>
      <c r="O533" s="981"/>
      <c r="P533" s="981"/>
      <c r="Q533" s="981"/>
      <c r="R533" s="981"/>
      <c r="S533" s="981"/>
      <c r="T533" s="981"/>
      <c r="U533" s="981"/>
      <c r="V533" s="981"/>
      <c r="W533" s="981"/>
      <c r="X533" s="981"/>
      <c r="Y533" s="981"/>
      <c r="Z533" s="981"/>
      <c r="AA533" s="981"/>
      <c r="AB533" s="981"/>
      <c r="AC533" s="981"/>
      <c r="AD533" s="981"/>
      <c r="AE533" s="981"/>
      <c r="AF533" s="981"/>
    </row>
    <row r="534" spans="1:32">
      <c r="A534" s="981"/>
      <c r="B534" s="635"/>
      <c r="J534" s="982"/>
      <c r="K534" s="982"/>
      <c r="O534" s="981"/>
      <c r="P534" s="981"/>
      <c r="Q534" s="981"/>
      <c r="R534" s="981"/>
      <c r="S534" s="981"/>
      <c r="T534" s="981"/>
      <c r="U534" s="981"/>
      <c r="V534" s="981"/>
      <c r="W534" s="981"/>
      <c r="X534" s="981"/>
      <c r="Y534" s="981"/>
      <c r="Z534" s="981"/>
      <c r="AA534" s="981"/>
      <c r="AB534" s="981"/>
      <c r="AC534" s="981"/>
      <c r="AD534" s="981"/>
      <c r="AE534" s="981"/>
      <c r="AF534" s="981"/>
    </row>
    <row r="535" spans="1:32">
      <c r="A535" s="981"/>
      <c r="B535" s="635"/>
      <c r="J535" s="982"/>
      <c r="K535" s="982"/>
      <c r="O535" s="981"/>
      <c r="P535" s="981"/>
      <c r="Q535" s="981"/>
      <c r="R535" s="981"/>
      <c r="S535" s="981"/>
      <c r="T535" s="981"/>
      <c r="U535" s="981"/>
      <c r="V535" s="981"/>
      <c r="W535" s="981"/>
      <c r="X535" s="981"/>
      <c r="Y535" s="981"/>
      <c r="Z535" s="981"/>
      <c r="AA535" s="981"/>
      <c r="AB535" s="981"/>
      <c r="AC535" s="981"/>
      <c r="AD535" s="981"/>
      <c r="AE535" s="981"/>
      <c r="AF535" s="981"/>
    </row>
    <row r="536" spans="1:32">
      <c r="A536" s="981"/>
      <c r="B536" s="635"/>
      <c r="J536" s="982"/>
      <c r="K536" s="982"/>
      <c r="O536" s="981"/>
      <c r="P536" s="981"/>
      <c r="Q536" s="981"/>
      <c r="R536" s="981"/>
      <c r="S536" s="981"/>
      <c r="T536" s="981"/>
      <c r="U536" s="981"/>
      <c r="V536" s="981"/>
      <c r="W536" s="981"/>
      <c r="X536" s="981"/>
      <c r="Y536" s="981"/>
      <c r="Z536" s="981"/>
      <c r="AA536" s="981"/>
      <c r="AB536" s="981"/>
      <c r="AC536" s="981"/>
      <c r="AD536" s="981"/>
      <c r="AE536" s="981"/>
      <c r="AF536" s="981"/>
    </row>
    <row r="537" spans="1:32">
      <c r="A537" s="981"/>
      <c r="B537" s="635"/>
      <c r="J537" s="982"/>
      <c r="K537" s="982"/>
      <c r="O537" s="981"/>
      <c r="P537" s="981"/>
      <c r="Q537" s="981"/>
      <c r="R537" s="981"/>
      <c r="S537" s="981"/>
      <c r="T537" s="981"/>
      <c r="U537" s="981"/>
      <c r="V537" s="981"/>
      <c r="W537" s="981"/>
      <c r="X537" s="981"/>
      <c r="Y537" s="981"/>
      <c r="Z537" s="981"/>
      <c r="AA537" s="981"/>
      <c r="AB537" s="981"/>
      <c r="AC537" s="981"/>
      <c r="AD537" s="981"/>
      <c r="AE537" s="981"/>
      <c r="AF537" s="981"/>
    </row>
    <row r="538" spans="1:32">
      <c r="A538" s="981"/>
      <c r="B538" s="635"/>
      <c r="J538" s="982"/>
      <c r="K538" s="982"/>
      <c r="O538" s="981"/>
      <c r="P538" s="981"/>
      <c r="Q538" s="981"/>
      <c r="R538" s="981"/>
      <c r="S538" s="981"/>
      <c r="T538" s="981"/>
      <c r="U538" s="981"/>
      <c r="V538" s="981"/>
      <c r="W538" s="981"/>
      <c r="X538" s="981"/>
      <c r="Y538" s="981"/>
      <c r="Z538" s="981"/>
      <c r="AA538" s="981"/>
      <c r="AB538" s="981"/>
      <c r="AC538" s="981"/>
      <c r="AD538" s="981"/>
      <c r="AE538" s="981"/>
      <c r="AF538" s="981"/>
    </row>
    <row r="539" spans="1:32">
      <c r="A539" s="981"/>
      <c r="B539" s="635"/>
      <c r="J539" s="982"/>
      <c r="K539" s="982"/>
      <c r="O539" s="981"/>
      <c r="P539" s="981"/>
      <c r="Q539" s="981"/>
      <c r="R539" s="981"/>
      <c r="S539" s="981"/>
      <c r="T539" s="981"/>
      <c r="U539" s="981"/>
      <c r="V539" s="981"/>
      <c r="W539" s="981"/>
      <c r="X539" s="981"/>
      <c r="Y539" s="981"/>
      <c r="Z539" s="981"/>
      <c r="AA539" s="981"/>
      <c r="AB539" s="981"/>
      <c r="AC539" s="981"/>
      <c r="AD539" s="981"/>
      <c r="AE539" s="981"/>
      <c r="AF539" s="981"/>
    </row>
    <row r="540" spans="1:32">
      <c r="A540" s="981"/>
      <c r="B540" s="635"/>
      <c r="J540" s="982"/>
      <c r="K540" s="982"/>
      <c r="O540" s="981"/>
      <c r="P540" s="981"/>
      <c r="Q540" s="981"/>
      <c r="R540" s="981"/>
      <c r="S540" s="981"/>
      <c r="T540" s="981"/>
      <c r="U540" s="981"/>
      <c r="V540" s="981"/>
      <c r="W540" s="981"/>
      <c r="X540" s="981"/>
      <c r="Y540" s="981"/>
      <c r="Z540" s="981"/>
      <c r="AA540" s="981"/>
      <c r="AB540" s="981"/>
      <c r="AC540" s="981"/>
      <c r="AD540" s="981"/>
      <c r="AE540" s="981"/>
      <c r="AF540" s="981"/>
    </row>
    <row r="541" spans="1:32">
      <c r="A541" s="981"/>
      <c r="B541" s="635"/>
      <c r="J541" s="982"/>
      <c r="K541" s="982"/>
      <c r="O541" s="981"/>
      <c r="P541" s="981"/>
      <c r="Q541" s="981"/>
      <c r="R541" s="981"/>
      <c r="S541" s="981"/>
      <c r="T541" s="981"/>
      <c r="U541" s="981"/>
      <c r="V541" s="981"/>
      <c r="W541" s="981"/>
      <c r="X541" s="981"/>
      <c r="Y541" s="981"/>
      <c r="Z541" s="981"/>
      <c r="AA541" s="981"/>
      <c r="AB541" s="981"/>
      <c r="AC541" s="981"/>
      <c r="AD541" s="981"/>
      <c r="AE541" s="981"/>
      <c r="AF541" s="981"/>
    </row>
    <row r="542" spans="1:32">
      <c r="A542" s="981"/>
      <c r="B542" s="635"/>
      <c r="J542" s="982"/>
      <c r="K542" s="982"/>
      <c r="O542" s="981"/>
      <c r="P542" s="981"/>
      <c r="Q542" s="981"/>
      <c r="R542" s="981"/>
      <c r="S542" s="981"/>
      <c r="T542" s="981"/>
      <c r="U542" s="981"/>
      <c r="V542" s="981"/>
      <c r="W542" s="981"/>
      <c r="X542" s="981"/>
      <c r="Y542" s="981"/>
      <c r="Z542" s="981"/>
      <c r="AA542" s="981"/>
      <c r="AB542" s="981"/>
      <c r="AC542" s="981"/>
      <c r="AD542" s="981"/>
      <c r="AE542" s="981"/>
      <c r="AF542" s="981"/>
    </row>
    <row r="543" spans="1:32">
      <c r="A543" s="981"/>
      <c r="B543" s="635"/>
      <c r="J543" s="982"/>
      <c r="K543" s="982"/>
      <c r="O543" s="981"/>
      <c r="P543" s="981"/>
      <c r="Q543" s="981"/>
      <c r="R543" s="981"/>
      <c r="S543" s="981"/>
      <c r="T543" s="981"/>
      <c r="U543" s="981"/>
      <c r="V543" s="981"/>
      <c r="W543" s="981"/>
      <c r="X543" s="981"/>
      <c r="Y543" s="981"/>
      <c r="Z543" s="981"/>
      <c r="AA543" s="981"/>
      <c r="AB543" s="981"/>
      <c r="AC543" s="981"/>
      <c r="AD543" s="981"/>
      <c r="AE543" s="981"/>
      <c r="AF543" s="981"/>
    </row>
    <row r="544" spans="1:32">
      <c r="A544" s="981"/>
      <c r="B544" s="635"/>
      <c r="J544" s="982"/>
      <c r="K544" s="982"/>
      <c r="O544" s="981"/>
      <c r="P544" s="981"/>
      <c r="Q544" s="981"/>
      <c r="R544" s="981"/>
      <c r="S544" s="981"/>
      <c r="T544" s="981"/>
      <c r="U544" s="981"/>
      <c r="V544" s="981"/>
      <c r="W544" s="981"/>
      <c r="X544" s="981"/>
      <c r="Y544" s="981"/>
      <c r="Z544" s="981"/>
      <c r="AA544" s="981"/>
      <c r="AB544" s="981"/>
      <c r="AC544" s="981"/>
      <c r="AD544" s="981"/>
      <c r="AE544" s="981"/>
      <c r="AF544" s="981"/>
    </row>
    <row r="545" spans="1:32">
      <c r="A545" s="981"/>
      <c r="B545" s="635"/>
      <c r="J545" s="982"/>
      <c r="K545" s="982"/>
      <c r="O545" s="981"/>
      <c r="P545" s="981"/>
      <c r="Q545" s="981"/>
      <c r="R545" s="981"/>
      <c r="S545" s="981"/>
      <c r="T545" s="981"/>
      <c r="U545" s="981"/>
      <c r="V545" s="981"/>
      <c r="W545" s="981"/>
      <c r="X545" s="981"/>
      <c r="Y545" s="981"/>
      <c r="Z545" s="981"/>
      <c r="AA545" s="981"/>
      <c r="AB545" s="981"/>
      <c r="AC545" s="981"/>
      <c r="AD545" s="981"/>
      <c r="AE545" s="981"/>
      <c r="AF545" s="981"/>
    </row>
    <row r="546" spans="1:32">
      <c r="A546" s="981"/>
      <c r="B546" s="635"/>
      <c r="J546" s="982"/>
      <c r="K546" s="982"/>
      <c r="O546" s="981"/>
      <c r="P546" s="981"/>
      <c r="Q546" s="981"/>
      <c r="R546" s="981"/>
      <c r="S546" s="981"/>
      <c r="T546" s="981"/>
      <c r="U546" s="981"/>
      <c r="V546" s="981"/>
      <c r="W546" s="981"/>
      <c r="X546" s="981"/>
      <c r="Y546" s="981"/>
      <c r="Z546" s="981"/>
      <c r="AA546" s="981"/>
      <c r="AB546" s="981"/>
      <c r="AC546" s="981"/>
      <c r="AD546" s="981"/>
      <c r="AE546" s="981"/>
      <c r="AF546" s="981"/>
    </row>
    <row r="547" spans="1:32">
      <c r="A547" s="981"/>
      <c r="B547" s="635"/>
      <c r="J547" s="982"/>
      <c r="K547" s="982"/>
      <c r="O547" s="981"/>
      <c r="P547" s="981"/>
      <c r="Q547" s="981"/>
      <c r="R547" s="981"/>
      <c r="S547" s="981"/>
      <c r="T547" s="981"/>
      <c r="U547" s="981"/>
      <c r="V547" s="981"/>
      <c r="W547" s="981"/>
      <c r="X547" s="981"/>
      <c r="Y547" s="981"/>
      <c r="Z547" s="981"/>
      <c r="AA547" s="981"/>
      <c r="AB547" s="981"/>
      <c r="AC547" s="981"/>
      <c r="AD547" s="981"/>
      <c r="AE547" s="981"/>
      <c r="AF547" s="981"/>
    </row>
    <row r="548" spans="1:32">
      <c r="A548" s="981"/>
      <c r="B548" s="635"/>
      <c r="J548" s="982"/>
      <c r="K548" s="982"/>
      <c r="O548" s="981"/>
      <c r="P548" s="981"/>
      <c r="Q548" s="981"/>
      <c r="R548" s="981"/>
      <c r="S548" s="981"/>
      <c r="T548" s="981"/>
      <c r="U548" s="981"/>
      <c r="V548" s="981"/>
      <c r="W548" s="981"/>
      <c r="X548" s="981"/>
      <c r="Y548" s="981"/>
      <c r="Z548" s="981"/>
      <c r="AA548" s="981"/>
      <c r="AB548" s="981"/>
      <c r="AC548" s="981"/>
      <c r="AD548" s="981"/>
      <c r="AE548" s="981"/>
      <c r="AF548" s="981"/>
    </row>
    <row r="549" spans="1:32">
      <c r="A549" s="981"/>
      <c r="B549" s="635"/>
      <c r="J549" s="982"/>
      <c r="K549" s="982"/>
      <c r="O549" s="981"/>
      <c r="P549" s="981"/>
      <c r="Q549" s="981"/>
      <c r="R549" s="981"/>
      <c r="S549" s="981"/>
      <c r="T549" s="981"/>
      <c r="U549" s="981"/>
      <c r="V549" s="981"/>
      <c r="W549" s="981"/>
      <c r="X549" s="981"/>
      <c r="Y549" s="981"/>
      <c r="Z549" s="981"/>
      <c r="AA549" s="981"/>
      <c r="AB549" s="981"/>
      <c r="AC549" s="981"/>
      <c r="AD549" s="981"/>
      <c r="AE549" s="981"/>
      <c r="AF549" s="981"/>
    </row>
    <row r="550" spans="1:32">
      <c r="A550" s="981"/>
      <c r="B550" s="635"/>
      <c r="J550" s="982"/>
      <c r="K550" s="982"/>
      <c r="O550" s="981"/>
      <c r="P550" s="981"/>
      <c r="Q550" s="981"/>
      <c r="R550" s="981"/>
      <c r="S550" s="981"/>
      <c r="T550" s="981"/>
      <c r="U550" s="981"/>
      <c r="V550" s="981"/>
      <c r="W550" s="981"/>
      <c r="X550" s="981"/>
      <c r="Y550" s="981"/>
      <c r="Z550" s="981"/>
      <c r="AA550" s="981"/>
      <c r="AB550" s="981"/>
      <c r="AC550" s="981"/>
      <c r="AD550" s="981"/>
      <c r="AE550" s="981"/>
      <c r="AF550" s="981"/>
    </row>
    <row r="551" spans="1:32">
      <c r="A551" s="981"/>
      <c r="B551" s="635"/>
      <c r="J551" s="982"/>
      <c r="K551" s="982"/>
      <c r="O551" s="981"/>
      <c r="P551" s="981"/>
      <c r="Q551" s="981"/>
      <c r="R551" s="981"/>
      <c r="S551" s="981"/>
      <c r="T551" s="981"/>
      <c r="U551" s="981"/>
      <c r="V551" s="981"/>
      <c r="W551" s="981"/>
      <c r="X551" s="981"/>
      <c r="Y551" s="981"/>
      <c r="Z551" s="981"/>
      <c r="AA551" s="981"/>
      <c r="AB551" s="981"/>
      <c r="AC551" s="981"/>
      <c r="AD551" s="981"/>
      <c r="AE551" s="981"/>
      <c r="AF551" s="981"/>
    </row>
    <row r="552" spans="1:32">
      <c r="A552" s="981"/>
      <c r="B552" s="635"/>
      <c r="J552" s="982"/>
      <c r="K552" s="982"/>
      <c r="O552" s="981"/>
      <c r="P552" s="981"/>
      <c r="Q552" s="981"/>
      <c r="R552" s="981"/>
      <c r="S552" s="981"/>
      <c r="T552" s="981"/>
      <c r="U552" s="981"/>
      <c r="V552" s="981"/>
      <c r="W552" s="981"/>
      <c r="X552" s="981"/>
      <c r="Y552" s="981"/>
      <c r="Z552" s="981"/>
      <c r="AA552" s="981"/>
      <c r="AB552" s="981"/>
      <c r="AC552" s="981"/>
      <c r="AD552" s="981"/>
      <c r="AE552" s="981"/>
      <c r="AF552" s="981"/>
    </row>
    <row r="553" spans="1:32">
      <c r="A553" s="981"/>
      <c r="B553" s="635"/>
      <c r="J553" s="982"/>
      <c r="K553" s="982"/>
      <c r="O553" s="981"/>
      <c r="P553" s="981"/>
      <c r="Q553" s="981"/>
      <c r="R553" s="981"/>
      <c r="S553" s="981"/>
      <c r="T553" s="981"/>
      <c r="U553" s="981"/>
      <c r="V553" s="981"/>
      <c r="W553" s="981"/>
      <c r="X553" s="981"/>
      <c r="Y553" s="981"/>
      <c r="Z553" s="981"/>
      <c r="AA553" s="981"/>
      <c r="AB553" s="981"/>
      <c r="AC553" s="981"/>
      <c r="AD553" s="981"/>
      <c r="AE553" s="981"/>
      <c r="AF553" s="981"/>
    </row>
    <row r="554" spans="1:32">
      <c r="A554" s="981"/>
      <c r="B554" s="635"/>
      <c r="J554" s="982"/>
      <c r="K554" s="982"/>
      <c r="O554" s="981"/>
      <c r="P554" s="981"/>
      <c r="Q554" s="981"/>
      <c r="R554" s="981"/>
      <c r="S554" s="981"/>
      <c r="T554" s="981"/>
      <c r="U554" s="981"/>
      <c r="V554" s="981"/>
      <c r="W554" s="981"/>
      <c r="X554" s="981"/>
      <c r="Y554" s="981"/>
      <c r="Z554" s="981"/>
      <c r="AA554" s="981"/>
      <c r="AB554" s="981"/>
      <c r="AC554" s="981"/>
      <c r="AD554" s="981"/>
      <c r="AE554" s="981"/>
      <c r="AF554" s="981"/>
    </row>
    <row r="555" spans="1:32">
      <c r="A555" s="981"/>
      <c r="B555" s="635"/>
      <c r="J555" s="982"/>
      <c r="K555" s="982"/>
      <c r="O555" s="981"/>
      <c r="P555" s="981"/>
      <c r="Q555" s="981"/>
      <c r="R555" s="981"/>
      <c r="S555" s="981"/>
      <c r="T555" s="981"/>
      <c r="U555" s="981"/>
      <c r="V555" s="981"/>
      <c r="W555" s="981"/>
      <c r="X555" s="981"/>
      <c r="Y555" s="981"/>
      <c r="Z555" s="981"/>
      <c r="AA555" s="981"/>
      <c r="AB555" s="981"/>
      <c r="AC555" s="981"/>
      <c r="AD555" s="981"/>
      <c r="AE555" s="981"/>
      <c r="AF555" s="981"/>
    </row>
    <row r="556" spans="1:32">
      <c r="A556" s="981"/>
      <c r="B556" s="635"/>
      <c r="J556" s="982"/>
      <c r="K556" s="982"/>
      <c r="O556" s="981"/>
      <c r="P556" s="981"/>
      <c r="Q556" s="981"/>
      <c r="R556" s="981"/>
      <c r="S556" s="981"/>
      <c r="T556" s="981"/>
      <c r="U556" s="981"/>
      <c r="V556" s="981"/>
      <c r="W556" s="981"/>
      <c r="X556" s="981"/>
      <c r="Y556" s="981"/>
      <c r="Z556" s="981"/>
      <c r="AA556" s="981"/>
      <c r="AB556" s="981"/>
      <c r="AC556" s="981"/>
      <c r="AD556" s="981"/>
      <c r="AE556" s="981"/>
      <c r="AF556" s="981"/>
    </row>
    <row r="557" spans="1:32">
      <c r="A557" s="981"/>
      <c r="B557" s="635"/>
      <c r="J557" s="982"/>
      <c r="K557" s="982"/>
      <c r="O557" s="981"/>
      <c r="P557" s="981"/>
      <c r="Q557" s="981"/>
      <c r="R557" s="981"/>
      <c r="S557" s="981"/>
      <c r="T557" s="981"/>
      <c r="U557" s="981"/>
      <c r="V557" s="981"/>
      <c r="W557" s="981"/>
      <c r="X557" s="981"/>
      <c r="Y557" s="981"/>
      <c r="Z557" s="981"/>
      <c r="AA557" s="981"/>
      <c r="AB557" s="981"/>
      <c r="AC557" s="981"/>
      <c r="AD557" s="981"/>
      <c r="AE557" s="981"/>
      <c r="AF557" s="981"/>
    </row>
    <row r="558" spans="1:32">
      <c r="A558" s="981"/>
      <c r="B558" s="635"/>
      <c r="J558" s="982"/>
      <c r="K558" s="982"/>
      <c r="O558" s="981"/>
      <c r="P558" s="981"/>
      <c r="Q558" s="981"/>
      <c r="R558" s="981"/>
      <c r="S558" s="981"/>
      <c r="T558" s="981"/>
      <c r="U558" s="981"/>
      <c r="V558" s="981"/>
      <c r="W558" s="981"/>
      <c r="X558" s="981"/>
      <c r="Y558" s="981"/>
      <c r="Z558" s="981"/>
      <c r="AA558" s="981"/>
      <c r="AB558" s="981"/>
      <c r="AC558" s="981"/>
      <c r="AD558" s="981"/>
      <c r="AE558" s="981"/>
      <c r="AF558" s="981"/>
    </row>
    <row r="559" spans="1:32">
      <c r="A559" s="981"/>
      <c r="B559" s="635"/>
      <c r="J559" s="982"/>
      <c r="K559" s="982"/>
      <c r="O559" s="981"/>
      <c r="P559" s="981"/>
      <c r="Q559" s="981"/>
      <c r="R559" s="981"/>
      <c r="S559" s="981"/>
      <c r="T559" s="981"/>
      <c r="U559" s="981"/>
      <c r="V559" s="981"/>
      <c r="W559" s="981"/>
      <c r="X559" s="981"/>
      <c r="Y559" s="981"/>
      <c r="Z559" s="981"/>
      <c r="AA559" s="981"/>
      <c r="AB559" s="981"/>
      <c r="AC559" s="981"/>
      <c r="AD559" s="981"/>
      <c r="AE559" s="981"/>
      <c r="AF559" s="981"/>
    </row>
    <row r="560" spans="1:32">
      <c r="A560" s="981"/>
      <c r="B560" s="635"/>
      <c r="J560" s="982"/>
      <c r="K560" s="982"/>
      <c r="O560" s="981"/>
      <c r="P560" s="981"/>
      <c r="Q560" s="981"/>
      <c r="R560" s="981"/>
      <c r="S560" s="981"/>
      <c r="T560" s="981"/>
      <c r="U560" s="981"/>
      <c r="V560" s="981"/>
      <c r="W560" s="981"/>
      <c r="X560" s="981"/>
      <c r="Y560" s="981"/>
      <c r="Z560" s="981"/>
      <c r="AA560" s="981"/>
      <c r="AB560" s="981"/>
      <c r="AC560" s="981"/>
      <c r="AD560" s="981"/>
      <c r="AE560" s="981"/>
      <c r="AF560" s="981"/>
    </row>
    <row r="561" spans="1:32">
      <c r="A561" s="981"/>
      <c r="B561" s="635"/>
      <c r="J561" s="982"/>
      <c r="K561" s="982"/>
      <c r="O561" s="981"/>
      <c r="P561" s="981"/>
      <c r="Q561" s="981"/>
      <c r="R561" s="981"/>
      <c r="S561" s="981"/>
      <c r="T561" s="981"/>
      <c r="U561" s="981"/>
      <c r="V561" s="981"/>
      <c r="W561" s="981"/>
      <c r="X561" s="981"/>
      <c r="Y561" s="981"/>
      <c r="Z561" s="981"/>
      <c r="AA561" s="981"/>
      <c r="AB561" s="981"/>
      <c r="AC561" s="981"/>
      <c r="AD561" s="981"/>
      <c r="AE561" s="981"/>
      <c r="AF561" s="981"/>
    </row>
    <row r="562" spans="1:32">
      <c r="A562" s="981"/>
      <c r="B562" s="635"/>
      <c r="J562" s="982"/>
      <c r="K562" s="982"/>
      <c r="O562" s="981"/>
      <c r="P562" s="981"/>
      <c r="Q562" s="981"/>
      <c r="R562" s="981"/>
      <c r="S562" s="981"/>
      <c r="T562" s="981"/>
      <c r="U562" s="981"/>
      <c r="V562" s="981"/>
      <c r="W562" s="981"/>
      <c r="X562" s="981"/>
      <c r="Y562" s="981"/>
      <c r="Z562" s="981"/>
      <c r="AA562" s="981"/>
      <c r="AB562" s="981"/>
      <c r="AC562" s="981"/>
      <c r="AD562" s="981"/>
      <c r="AE562" s="981"/>
      <c r="AF562" s="981"/>
    </row>
    <row r="563" spans="1:32">
      <c r="A563" s="981"/>
      <c r="B563" s="635"/>
      <c r="J563" s="982"/>
      <c r="K563" s="982"/>
      <c r="O563" s="981"/>
      <c r="P563" s="981"/>
      <c r="Q563" s="981"/>
      <c r="R563" s="981"/>
      <c r="S563" s="981"/>
      <c r="T563" s="981"/>
      <c r="U563" s="981"/>
      <c r="V563" s="981"/>
      <c r="W563" s="981"/>
      <c r="X563" s="981"/>
      <c r="Y563" s="981"/>
      <c r="Z563" s="981"/>
      <c r="AA563" s="981"/>
      <c r="AB563" s="981"/>
      <c r="AC563" s="981"/>
      <c r="AD563" s="981"/>
      <c r="AE563" s="981"/>
      <c r="AF563" s="981"/>
    </row>
    <row r="564" spans="1:32">
      <c r="A564" s="981"/>
      <c r="B564" s="635"/>
      <c r="J564" s="982"/>
      <c r="K564" s="982"/>
      <c r="O564" s="981"/>
      <c r="P564" s="981"/>
      <c r="Q564" s="981"/>
      <c r="R564" s="981"/>
      <c r="S564" s="981"/>
      <c r="T564" s="981"/>
      <c r="U564" s="981"/>
      <c r="V564" s="981"/>
      <c r="W564" s="981"/>
      <c r="X564" s="981"/>
      <c r="Y564" s="981"/>
      <c r="Z564" s="981"/>
      <c r="AA564" s="981"/>
      <c r="AB564" s="981"/>
      <c r="AC564" s="981"/>
      <c r="AD564" s="981"/>
      <c r="AE564" s="981"/>
      <c r="AF564" s="981"/>
    </row>
    <row r="565" spans="1:32">
      <c r="A565" s="981"/>
      <c r="B565" s="635"/>
      <c r="J565" s="982"/>
      <c r="K565" s="982"/>
      <c r="O565" s="981"/>
      <c r="P565" s="981"/>
      <c r="Q565" s="981"/>
      <c r="R565" s="981"/>
      <c r="S565" s="981"/>
      <c r="T565" s="981"/>
      <c r="U565" s="981"/>
      <c r="V565" s="981"/>
      <c r="W565" s="981"/>
      <c r="X565" s="981"/>
      <c r="Y565" s="981"/>
      <c r="Z565" s="981"/>
      <c r="AA565" s="981"/>
      <c r="AB565" s="981"/>
      <c r="AC565" s="981"/>
      <c r="AD565" s="981"/>
      <c r="AE565" s="981"/>
      <c r="AF565" s="981"/>
    </row>
    <row r="566" spans="1:32">
      <c r="A566" s="981"/>
      <c r="B566" s="635"/>
      <c r="J566" s="982"/>
      <c r="K566" s="982"/>
      <c r="O566" s="981"/>
      <c r="P566" s="981"/>
      <c r="Q566" s="981"/>
      <c r="R566" s="981"/>
      <c r="S566" s="981"/>
      <c r="T566" s="981"/>
      <c r="U566" s="981"/>
      <c r="V566" s="981"/>
      <c r="W566" s="981"/>
      <c r="X566" s="981"/>
      <c r="Y566" s="981"/>
      <c r="Z566" s="981"/>
      <c r="AA566" s="981"/>
      <c r="AB566" s="981"/>
      <c r="AC566" s="981"/>
      <c r="AD566" s="981"/>
      <c r="AE566" s="981"/>
      <c r="AF566" s="981"/>
    </row>
    <row r="567" spans="1:32">
      <c r="A567" s="981"/>
      <c r="B567" s="635"/>
      <c r="J567" s="982"/>
      <c r="K567" s="982"/>
      <c r="O567" s="981"/>
      <c r="P567" s="981"/>
      <c r="Q567" s="981"/>
      <c r="R567" s="981"/>
      <c r="S567" s="981"/>
      <c r="T567" s="981"/>
      <c r="U567" s="981"/>
      <c r="V567" s="981"/>
      <c r="W567" s="981"/>
      <c r="X567" s="981"/>
      <c r="Y567" s="981"/>
      <c r="Z567" s="981"/>
      <c r="AA567" s="981"/>
      <c r="AB567" s="981"/>
      <c r="AC567" s="981"/>
      <c r="AD567" s="981"/>
      <c r="AE567" s="981"/>
      <c r="AF567" s="981"/>
    </row>
    <row r="568" spans="1:32">
      <c r="A568" s="981"/>
      <c r="B568" s="635"/>
      <c r="J568" s="982"/>
      <c r="K568" s="982"/>
      <c r="O568" s="981"/>
      <c r="P568" s="981"/>
      <c r="Q568" s="981"/>
      <c r="R568" s="981"/>
      <c r="S568" s="981"/>
      <c r="T568" s="981"/>
      <c r="U568" s="981"/>
      <c r="V568" s="981"/>
      <c r="W568" s="981"/>
      <c r="X568" s="981"/>
      <c r="Y568" s="981"/>
      <c r="Z568" s="981"/>
      <c r="AA568" s="981"/>
      <c r="AB568" s="981"/>
      <c r="AC568" s="981"/>
      <c r="AD568" s="981"/>
      <c r="AE568" s="981"/>
      <c r="AF568" s="981"/>
    </row>
    <row r="569" spans="1:32">
      <c r="A569" s="981"/>
      <c r="B569" s="635"/>
      <c r="J569" s="982"/>
      <c r="K569" s="982"/>
      <c r="O569" s="981"/>
      <c r="P569" s="981"/>
      <c r="Q569" s="981"/>
      <c r="R569" s="981"/>
      <c r="S569" s="981"/>
      <c r="T569" s="981"/>
      <c r="U569" s="981"/>
      <c r="V569" s="981"/>
      <c r="W569" s="981"/>
      <c r="X569" s="981"/>
      <c r="Y569" s="981"/>
      <c r="Z569" s="981"/>
      <c r="AA569" s="981"/>
      <c r="AB569" s="981"/>
      <c r="AC569" s="981"/>
      <c r="AD569" s="981"/>
      <c r="AE569" s="981"/>
      <c r="AF569" s="981"/>
    </row>
    <row r="570" spans="1:32">
      <c r="A570" s="981"/>
      <c r="B570" s="635"/>
      <c r="J570" s="982"/>
      <c r="K570" s="982"/>
      <c r="O570" s="981"/>
      <c r="P570" s="981"/>
      <c r="Q570" s="981"/>
      <c r="R570" s="981"/>
      <c r="S570" s="981"/>
      <c r="T570" s="981"/>
      <c r="U570" s="981"/>
      <c r="V570" s="981"/>
      <c r="W570" s="981"/>
      <c r="X570" s="981"/>
      <c r="Y570" s="981"/>
      <c r="Z570" s="981"/>
      <c r="AA570" s="981"/>
      <c r="AB570" s="981"/>
      <c r="AC570" s="981"/>
      <c r="AD570" s="981"/>
      <c r="AE570" s="981"/>
      <c r="AF570" s="981"/>
    </row>
    <row r="571" spans="1:32">
      <c r="A571" s="981"/>
      <c r="B571" s="635"/>
      <c r="J571" s="982"/>
      <c r="K571" s="982"/>
      <c r="O571" s="981"/>
      <c r="P571" s="981"/>
      <c r="Q571" s="981"/>
      <c r="R571" s="981"/>
      <c r="S571" s="981"/>
      <c r="T571" s="981"/>
      <c r="U571" s="981"/>
      <c r="V571" s="981"/>
      <c r="W571" s="981"/>
      <c r="X571" s="981"/>
      <c r="Y571" s="981"/>
      <c r="Z571" s="981"/>
      <c r="AA571" s="981"/>
      <c r="AB571" s="981"/>
      <c r="AC571" s="981"/>
      <c r="AD571" s="981"/>
      <c r="AE571" s="981"/>
      <c r="AF571" s="981"/>
    </row>
    <row r="572" spans="1:32">
      <c r="A572" s="981"/>
      <c r="B572" s="635"/>
      <c r="J572" s="982"/>
      <c r="K572" s="982"/>
      <c r="O572" s="981"/>
      <c r="P572" s="981"/>
      <c r="Q572" s="981"/>
      <c r="R572" s="981"/>
      <c r="S572" s="981"/>
      <c r="T572" s="981"/>
      <c r="U572" s="981"/>
      <c r="V572" s="981"/>
      <c r="W572" s="981"/>
      <c r="X572" s="981"/>
      <c r="Y572" s="981"/>
      <c r="Z572" s="981"/>
      <c r="AA572" s="981"/>
      <c r="AB572" s="981"/>
      <c r="AC572" s="981"/>
      <c r="AD572" s="981"/>
      <c r="AE572" s="981"/>
      <c r="AF572" s="981"/>
    </row>
    <row r="573" spans="1:32">
      <c r="A573" s="981"/>
      <c r="B573" s="635"/>
      <c r="J573" s="982"/>
      <c r="K573" s="982"/>
      <c r="O573" s="981"/>
      <c r="P573" s="981"/>
      <c r="Q573" s="981"/>
      <c r="R573" s="981"/>
      <c r="S573" s="981"/>
      <c r="T573" s="981"/>
      <c r="U573" s="981"/>
      <c r="V573" s="981"/>
      <c r="W573" s="981"/>
      <c r="X573" s="981"/>
      <c r="Y573" s="981"/>
      <c r="Z573" s="981"/>
      <c r="AA573" s="981"/>
      <c r="AB573" s="981"/>
      <c r="AC573" s="981"/>
      <c r="AD573" s="981"/>
      <c r="AE573" s="981"/>
      <c r="AF573" s="981"/>
    </row>
    <row r="574" spans="1:32">
      <c r="A574" s="981"/>
      <c r="B574" s="635"/>
      <c r="J574" s="982"/>
      <c r="K574" s="982"/>
      <c r="O574" s="981"/>
      <c r="P574" s="981"/>
      <c r="Q574" s="981"/>
      <c r="R574" s="981"/>
      <c r="S574" s="981"/>
      <c r="T574" s="981"/>
      <c r="U574" s="981"/>
      <c r="V574" s="981"/>
      <c r="W574" s="981"/>
      <c r="X574" s="981"/>
      <c r="Y574" s="981"/>
      <c r="Z574" s="981"/>
      <c r="AA574" s="981"/>
      <c r="AB574" s="981"/>
      <c r="AC574" s="981"/>
      <c r="AD574" s="981"/>
      <c r="AE574" s="981"/>
      <c r="AF574" s="981"/>
    </row>
    <row r="575" spans="1:32">
      <c r="A575" s="981"/>
      <c r="B575" s="635"/>
      <c r="J575" s="982"/>
      <c r="K575" s="982"/>
      <c r="O575" s="981"/>
      <c r="P575" s="981"/>
      <c r="Q575" s="981"/>
      <c r="R575" s="981"/>
      <c r="S575" s="981"/>
      <c r="T575" s="981"/>
      <c r="U575" s="981"/>
      <c r="V575" s="981"/>
      <c r="W575" s="981"/>
      <c r="X575" s="981"/>
      <c r="Y575" s="981"/>
      <c r="Z575" s="981"/>
      <c r="AA575" s="981"/>
      <c r="AB575" s="981"/>
      <c r="AC575" s="981"/>
      <c r="AD575" s="981"/>
      <c r="AE575" s="981"/>
      <c r="AF575" s="981"/>
    </row>
    <row r="576" spans="1:32">
      <c r="A576" s="981"/>
      <c r="B576" s="635"/>
      <c r="J576" s="982"/>
      <c r="K576" s="982"/>
      <c r="O576" s="981"/>
      <c r="P576" s="981"/>
      <c r="Q576" s="981"/>
      <c r="R576" s="981"/>
      <c r="S576" s="981"/>
      <c r="T576" s="981"/>
      <c r="U576" s="981"/>
      <c r="V576" s="981"/>
      <c r="W576" s="981"/>
      <c r="X576" s="981"/>
      <c r="Y576" s="981"/>
      <c r="Z576" s="981"/>
      <c r="AA576" s="981"/>
      <c r="AB576" s="981"/>
      <c r="AC576" s="981"/>
      <c r="AD576" s="981"/>
      <c r="AE576" s="981"/>
      <c r="AF576" s="981"/>
    </row>
    <row r="577" spans="1:32">
      <c r="A577" s="981"/>
      <c r="B577" s="635"/>
      <c r="J577" s="982"/>
      <c r="K577" s="982"/>
      <c r="O577" s="981"/>
      <c r="P577" s="981"/>
      <c r="Q577" s="981"/>
      <c r="R577" s="981"/>
      <c r="S577" s="981"/>
      <c r="T577" s="981"/>
      <c r="U577" s="981"/>
      <c r="V577" s="981"/>
      <c r="W577" s="981"/>
      <c r="X577" s="981"/>
      <c r="Y577" s="981"/>
      <c r="Z577" s="981"/>
      <c r="AA577" s="981"/>
      <c r="AB577" s="981"/>
      <c r="AC577" s="981"/>
      <c r="AD577" s="981"/>
      <c r="AE577" s="981"/>
      <c r="AF577" s="981"/>
    </row>
    <row r="578" spans="1:32">
      <c r="A578" s="981"/>
      <c r="B578" s="635"/>
      <c r="J578" s="982"/>
      <c r="K578" s="982"/>
      <c r="O578" s="981"/>
      <c r="P578" s="981"/>
      <c r="Q578" s="981"/>
      <c r="R578" s="981"/>
      <c r="S578" s="981"/>
      <c r="T578" s="981"/>
      <c r="U578" s="981"/>
      <c r="V578" s="981"/>
      <c r="W578" s="981"/>
      <c r="X578" s="981"/>
      <c r="Y578" s="981"/>
      <c r="Z578" s="981"/>
      <c r="AA578" s="981"/>
      <c r="AB578" s="981"/>
      <c r="AC578" s="981"/>
      <c r="AD578" s="981"/>
      <c r="AE578" s="981"/>
      <c r="AF578" s="981"/>
    </row>
    <row r="579" spans="1:32">
      <c r="A579" s="981"/>
      <c r="B579" s="635"/>
      <c r="J579" s="982"/>
      <c r="K579" s="982"/>
      <c r="O579" s="981"/>
      <c r="P579" s="981"/>
      <c r="Q579" s="981"/>
      <c r="R579" s="981"/>
      <c r="S579" s="981"/>
      <c r="T579" s="981"/>
      <c r="U579" s="981"/>
      <c r="V579" s="981"/>
      <c r="W579" s="981"/>
      <c r="X579" s="981"/>
      <c r="Y579" s="981"/>
      <c r="Z579" s="981"/>
      <c r="AA579" s="981"/>
      <c r="AB579" s="981"/>
      <c r="AC579" s="981"/>
      <c r="AD579" s="981"/>
      <c r="AE579" s="981"/>
      <c r="AF579" s="981"/>
    </row>
    <row r="580" spans="1:32">
      <c r="A580" s="981"/>
      <c r="B580" s="635"/>
      <c r="J580" s="982"/>
      <c r="K580" s="982"/>
      <c r="O580" s="981"/>
      <c r="P580" s="981"/>
      <c r="Q580" s="981"/>
      <c r="R580" s="981"/>
      <c r="S580" s="981"/>
      <c r="T580" s="981"/>
      <c r="U580" s="981"/>
      <c r="V580" s="981"/>
      <c r="W580" s="981"/>
      <c r="X580" s="981"/>
      <c r="Y580" s="981"/>
      <c r="Z580" s="981"/>
      <c r="AA580" s="981"/>
      <c r="AB580" s="981"/>
      <c r="AC580" s="981"/>
      <c r="AD580" s="981"/>
      <c r="AE580" s="981"/>
      <c r="AF580" s="981"/>
    </row>
    <row r="581" spans="1:32">
      <c r="A581" s="981"/>
      <c r="B581" s="635"/>
      <c r="J581" s="982"/>
      <c r="K581" s="982"/>
      <c r="O581" s="981"/>
      <c r="P581" s="981"/>
      <c r="Q581" s="981"/>
      <c r="R581" s="981"/>
      <c r="S581" s="981"/>
      <c r="T581" s="981"/>
      <c r="U581" s="981"/>
      <c r="V581" s="981"/>
      <c r="W581" s="981"/>
      <c r="X581" s="981"/>
      <c r="Y581" s="981"/>
      <c r="Z581" s="981"/>
      <c r="AA581" s="981"/>
      <c r="AB581" s="981"/>
      <c r="AC581" s="981"/>
      <c r="AD581" s="981"/>
      <c r="AE581" s="981"/>
      <c r="AF581" s="981"/>
    </row>
    <row r="582" spans="1:32">
      <c r="A582" s="981"/>
      <c r="B582" s="635"/>
      <c r="J582" s="982"/>
      <c r="K582" s="982"/>
      <c r="O582" s="981"/>
      <c r="P582" s="981"/>
      <c r="Q582" s="981"/>
      <c r="R582" s="981"/>
      <c r="S582" s="981"/>
      <c r="T582" s="981"/>
      <c r="U582" s="981"/>
      <c r="V582" s="981"/>
      <c r="W582" s="981"/>
      <c r="X582" s="981"/>
      <c r="Y582" s="981"/>
      <c r="Z582" s="981"/>
      <c r="AA582" s="981"/>
      <c r="AB582" s="981"/>
      <c r="AC582" s="981"/>
      <c r="AD582" s="981"/>
      <c r="AE582" s="981"/>
      <c r="AF582" s="981"/>
    </row>
    <row r="583" spans="1:32">
      <c r="A583" s="981"/>
      <c r="B583" s="635"/>
      <c r="J583" s="982"/>
      <c r="K583" s="982"/>
      <c r="O583" s="981"/>
      <c r="P583" s="981"/>
      <c r="Q583" s="981"/>
      <c r="R583" s="981"/>
      <c r="S583" s="981"/>
      <c r="T583" s="981"/>
      <c r="U583" s="981"/>
      <c r="V583" s="981"/>
      <c r="W583" s="981"/>
      <c r="X583" s="981"/>
      <c r="Y583" s="981"/>
      <c r="Z583" s="981"/>
      <c r="AA583" s="981"/>
      <c r="AB583" s="981"/>
      <c r="AC583" s="981"/>
      <c r="AD583" s="981"/>
      <c r="AE583" s="981"/>
      <c r="AF583" s="981"/>
    </row>
    <row r="584" spans="1:32">
      <c r="A584" s="981"/>
      <c r="B584" s="635"/>
      <c r="J584" s="982"/>
      <c r="K584" s="982"/>
      <c r="O584" s="981"/>
      <c r="P584" s="981"/>
      <c r="Q584" s="981"/>
      <c r="R584" s="981"/>
      <c r="S584" s="981"/>
      <c r="T584" s="981"/>
      <c r="U584" s="981"/>
      <c r="V584" s="981"/>
      <c r="W584" s="981"/>
      <c r="X584" s="981"/>
      <c r="Y584" s="981"/>
      <c r="Z584" s="981"/>
      <c r="AA584" s="981"/>
      <c r="AB584" s="981"/>
      <c r="AC584" s="981"/>
      <c r="AD584" s="981"/>
      <c r="AE584" s="981"/>
      <c r="AF584" s="981"/>
    </row>
    <row r="585" spans="1:32">
      <c r="A585" s="981"/>
      <c r="B585" s="635"/>
      <c r="J585" s="982"/>
      <c r="K585" s="982"/>
      <c r="O585" s="981"/>
      <c r="P585" s="981"/>
      <c r="Q585" s="981"/>
      <c r="R585" s="981"/>
      <c r="S585" s="981"/>
      <c r="T585" s="981"/>
      <c r="U585" s="981"/>
      <c r="V585" s="981"/>
      <c r="W585" s="981"/>
      <c r="X585" s="981"/>
      <c r="Y585" s="981"/>
      <c r="Z585" s="981"/>
      <c r="AA585" s="981"/>
      <c r="AB585" s="981"/>
      <c r="AC585" s="981"/>
      <c r="AD585" s="981"/>
      <c r="AE585" s="981"/>
      <c r="AF585" s="981"/>
    </row>
    <row r="586" spans="1:32">
      <c r="A586" s="981"/>
      <c r="B586" s="635"/>
      <c r="J586" s="982"/>
      <c r="K586" s="982"/>
      <c r="O586" s="981"/>
      <c r="P586" s="981"/>
      <c r="Q586" s="981"/>
      <c r="R586" s="981"/>
      <c r="S586" s="981"/>
      <c r="T586" s="981"/>
      <c r="U586" s="981"/>
      <c r="V586" s="981"/>
      <c r="W586" s="981"/>
      <c r="X586" s="981"/>
      <c r="Y586" s="981"/>
      <c r="Z586" s="981"/>
      <c r="AA586" s="981"/>
      <c r="AB586" s="981"/>
      <c r="AC586" s="981"/>
      <c r="AD586" s="981"/>
      <c r="AE586" s="981"/>
      <c r="AF586" s="981"/>
    </row>
    <row r="587" spans="1:32">
      <c r="A587" s="981"/>
      <c r="B587" s="635"/>
      <c r="J587" s="982"/>
      <c r="K587" s="982"/>
      <c r="O587" s="981"/>
      <c r="P587" s="981"/>
      <c r="Q587" s="981"/>
      <c r="R587" s="981"/>
      <c r="S587" s="981"/>
      <c r="T587" s="981"/>
      <c r="U587" s="981"/>
      <c r="V587" s="981"/>
      <c r="W587" s="981"/>
      <c r="X587" s="981"/>
      <c r="Y587" s="981"/>
      <c r="Z587" s="981"/>
      <c r="AA587" s="981"/>
      <c r="AB587" s="981"/>
      <c r="AC587" s="981"/>
      <c r="AD587" s="981"/>
      <c r="AE587" s="981"/>
      <c r="AF587" s="981"/>
    </row>
    <row r="588" spans="1:32">
      <c r="A588" s="981"/>
      <c r="B588" s="635"/>
      <c r="J588" s="982"/>
      <c r="K588" s="982"/>
      <c r="O588" s="981"/>
      <c r="P588" s="981"/>
      <c r="Q588" s="981"/>
      <c r="R588" s="981"/>
      <c r="S588" s="981"/>
      <c r="T588" s="981"/>
      <c r="U588" s="981"/>
      <c r="V588" s="981"/>
      <c r="W588" s="981"/>
      <c r="X588" s="981"/>
      <c r="Y588" s="981"/>
      <c r="Z588" s="981"/>
      <c r="AA588" s="981"/>
      <c r="AB588" s="981"/>
      <c r="AC588" s="981"/>
      <c r="AD588" s="981"/>
      <c r="AE588" s="981"/>
      <c r="AF588" s="981"/>
    </row>
    <row r="589" spans="1:32">
      <c r="A589" s="981"/>
      <c r="B589" s="635"/>
      <c r="J589" s="982"/>
      <c r="K589" s="982"/>
      <c r="O589" s="981"/>
      <c r="P589" s="981"/>
      <c r="Q589" s="981"/>
      <c r="R589" s="981"/>
      <c r="S589" s="981"/>
      <c r="T589" s="981"/>
      <c r="U589" s="981"/>
      <c r="V589" s="981"/>
      <c r="W589" s="981"/>
      <c r="X589" s="981"/>
      <c r="Y589" s="981"/>
      <c r="Z589" s="981"/>
      <c r="AA589" s="981"/>
      <c r="AB589" s="981"/>
      <c r="AC589" s="981"/>
      <c r="AD589" s="981"/>
      <c r="AE589" s="981"/>
      <c r="AF589" s="981"/>
    </row>
    <row r="590" spans="1:32">
      <c r="A590" s="981"/>
      <c r="B590" s="635"/>
      <c r="J590" s="982"/>
      <c r="K590" s="982"/>
      <c r="O590" s="981"/>
      <c r="P590" s="981"/>
      <c r="Q590" s="981"/>
      <c r="R590" s="981"/>
      <c r="S590" s="981"/>
      <c r="T590" s="981"/>
      <c r="U590" s="981"/>
      <c r="V590" s="981"/>
      <c r="W590" s="981"/>
      <c r="X590" s="981"/>
      <c r="Y590" s="981"/>
      <c r="Z590" s="981"/>
      <c r="AA590" s="981"/>
      <c r="AB590" s="981"/>
      <c r="AC590" s="981"/>
      <c r="AD590" s="981"/>
      <c r="AE590" s="981"/>
      <c r="AF590" s="981"/>
    </row>
    <row r="591" spans="1:32">
      <c r="A591" s="981"/>
      <c r="B591" s="635"/>
      <c r="J591" s="982"/>
      <c r="K591" s="982"/>
      <c r="O591" s="981"/>
      <c r="P591" s="981"/>
      <c r="Q591" s="981"/>
      <c r="R591" s="981"/>
      <c r="S591" s="981"/>
      <c r="T591" s="981"/>
      <c r="U591" s="981"/>
      <c r="V591" s="981"/>
      <c r="W591" s="981"/>
      <c r="X591" s="981"/>
      <c r="Y591" s="981"/>
      <c r="Z591" s="981"/>
      <c r="AA591" s="981"/>
      <c r="AB591" s="981"/>
      <c r="AC591" s="981"/>
      <c r="AD591" s="981"/>
      <c r="AE591" s="981"/>
      <c r="AF591" s="981"/>
    </row>
    <row r="592" spans="1:32">
      <c r="A592" s="981"/>
      <c r="B592" s="635"/>
      <c r="J592" s="982"/>
      <c r="K592" s="982"/>
      <c r="O592" s="981"/>
      <c r="P592" s="981"/>
      <c r="Q592" s="981"/>
      <c r="R592" s="981"/>
      <c r="S592" s="981"/>
      <c r="T592" s="981"/>
      <c r="U592" s="981"/>
      <c r="V592" s="981"/>
      <c r="W592" s="981"/>
      <c r="X592" s="981"/>
      <c r="Y592" s="981"/>
      <c r="Z592" s="981"/>
      <c r="AA592" s="981"/>
      <c r="AB592" s="981"/>
      <c r="AC592" s="981"/>
      <c r="AD592" s="981"/>
      <c r="AE592" s="981"/>
      <c r="AF592" s="981"/>
    </row>
    <row r="593" spans="1:32">
      <c r="A593" s="981"/>
      <c r="B593" s="635"/>
      <c r="J593" s="982"/>
      <c r="K593" s="982"/>
      <c r="O593" s="981"/>
      <c r="P593" s="981"/>
      <c r="Q593" s="981"/>
      <c r="R593" s="981"/>
      <c r="S593" s="981"/>
      <c r="T593" s="981"/>
      <c r="U593" s="981"/>
      <c r="V593" s="981"/>
      <c r="W593" s="981"/>
      <c r="X593" s="981"/>
      <c r="Y593" s="981"/>
      <c r="Z593" s="981"/>
      <c r="AA593" s="981"/>
      <c r="AB593" s="981"/>
      <c r="AC593" s="981"/>
      <c r="AD593" s="981"/>
      <c r="AE593" s="981"/>
      <c r="AF593" s="981"/>
    </row>
    <row r="594" spans="1:32">
      <c r="A594" s="981"/>
      <c r="B594" s="635"/>
      <c r="J594" s="982"/>
      <c r="K594" s="982"/>
      <c r="O594" s="981"/>
      <c r="P594" s="981"/>
      <c r="Q594" s="981"/>
      <c r="R594" s="981"/>
      <c r="S594" s="981"/>
      <c r="T594" s="981"/>
      <c r="U594" s="981"/>
      <c r="V594" s="981"/>
      <c r="W594" s="981"/>
      <c r="X594" s="981"/>
      <c r="Y594" s="981"/>
      <c r="Z594" s="981"/>
      <c r="AA594" s="981"/>
      <c r="AB594" s="981"/>
      <c r="AC594" s="981"/>
      <c r="AD594" s="981"/>
      <c r="AE594" s="981"/>
      <c r="AF594" s="981"/>
    </row>
    <row r="595" spans="1:32">
      <c r="A595" s="981"/>
      <c r="B595" s="635"/>
      <c r="J595" s="982"/>
      <c r="K595" s="982"/>
      <c r="O595" s="981"/>
      <c r="P595" s="981"/>
      <c r="Q595" s="981"/>
      <c r="R595" s="981"/>
      <c r="S595" s="981"/>
      <c r="T595" s="981"/>
      <c r="U595" s="981"/>
      <c r="V595" s="981"/>
      <c r="W595" s="981"/>
      <c r="X595" s="981"/>
      <c r="Y595" s="981"/>
      <c r="Z595" s="981"/>
      <c r="AA595" s="981"/>
      <c r="AB595" s="981"/>
      <c r="AC595" s="981"/>
      <c r="AD595" s="981"/>
      <c r="AE595" s="981"/>
      <c r="AF595" s="981"/>
    </row>
    <row r="596" spans="1:32">
      <c r="A596" s="981"/>
      <c r="B596" s="635"/>
      <c r="J596" s="982"/>
      <c r="K596" s="982"/>
      <c r="O596" s="981"/>
      <c r="P596" s="981"/>
      <c r="Q596" s="981"/>
      <c r="R596" s="981"/>
      <c r="S596" s="981"/>
      <c r="T596" s="981"/>
      <c r="U596" s="981"/>
      <c r="V596" s="981"/>
      <c r="W596" s="981"/>
      <c r="X596" s="981"/>
      <c r="Y596" s="981"/>
      <c r="Z596" s="981"/>
      <c r="AA596" s="981"/>
      <c r="AB596" s="981"/>
      <c r="AC596" s="981"/>
      <c r="AD596" s="981"/>
      <c r="AE596" s="981"/>
      <c r="AF596" s="981"/>
    </row>
    <row r="597" spans="1:32">
      <c r="A597" s="981"/>
      <c r="B597" s="635"/>
      <c r="J597" s="982"/>
      <c r="K597" s="982"/>
      <c r="O597" s="981"/>
      <c r="P597" s="981"/>
      <c r="Q597" s="981"/>
      <c r="R597" s="981"/>
      <c r="S597" s="981"/>
      <c r="T597" s="981"/>
      <c r="U597" s="981"/>
      <c r="V597" s="981"/>
      <c r="W597" s="981"/>
      <c r="X597" s="981"/>
      <c r="Y597" s="981"/>
      <c r="Z597" s="981"/>
      <c r="AA597" s="981"/>
      <c r="AB597" s="981"/>
      <c r="AC597" s="981"/>
      <c r="AD597" s="981"/>
      <c r="AE597" s="981"/>
      <c r="AF597" s="981"/>
    </row>
    <row r="598" spans="1:32">
      <c r="A598" s="981"/>
      <c r="B598" s="635"/>
      <c r="J598" s="982"/>
      <c r="K598" s="982"/>
      <c r="O598" s="981"/>
      <c r="P598" s="981"/>
      <c r="Q598" s="981"/>
      <c r="R598" s="981"/>
      <c r="S598" s="981"/>
      <c r="T598" s="981"/>
      <c r="U598" s="981"/>
      <c r="V598" s="981"/>
      <c r="W598" s="981"/>
      <c r="X598" s="981"/>
      <c r="Y598" s="981"/>
      <c r="Z598" s="981"/>
      <c r="AA598" s="981"/>
      <c r="AB598" s="981"/>
      <c r="AC598" s="981"/>
      <c r="AD598" s="981"/>
      <c r="AE598" s="981"/>
      <c r="AF598" s="981"/>
    </row>
    <row r="599" spans="1:32">
      <c r="A599" s="981"/>
      <c r="B599" s="635"/>
      <c r="J599" s="982"/>
      <c r="K599" s="982"/>
      <c r="O599" s="981"/>
      <c r="P599" s="981"/>
      <c r="Q599" s="981"/>
      <c r="R599" s="981"/>
      <c r="S599" s="981"/>
      <c r="T599" s="981"/>
      <c r="U599" s="981"/>
      <c r="V599" s="981"/>
      <c r="W599" s="981"/>
      <c r="X599" s="981"/>
      <c r="Y599" s="981"/>
      <c r="Z599" s="981"/>
      <c r="AA599" s="981"/>
      <c r="AB599" s="981"/>
      <c r="AC599" s="981"/>
      <c r="AD599" s="981"/>
      <c r="AE599" s="981"/>
      <c r="AF599" s="981"/>
    </row>
    <row r="600" spans="1:32">
      <c r="A600" s="981"/>
      <c r="B600" s="635"/>
      <c r="J600" s="982"/>
      <c r="K600" s="982"/>
      <c r="O600" s="981"/>
      <c r="P600" s="981"/>
      <c r="Q600" s="981"/>
      <c r="R600" s="981"/>
      <c r="S600" s="981"/>
      <c r="T600" s="981"/>
      <c r="U600" s="981"/>
      <c r="V600" s="981"/>
      <c r="W600" s="981"/>
      <c r="X600" s="981"/>
      <c r="Y600" s="981"/>
      <c r="Z600" s="981"/>
      <c r="AA600" s="981"/>
      <c r="AB600" s="981"/>
      <c r="AC600" s="981"/>
      <c r="AD600" s="981"/>
      <c r="AE600" s="981"/>
      <c r="AF600" s="981"/>
    </row>
    <row r="601" spans="1:32">
      <c r="A601" s="981"/>
      <c r="B601" s="635"/>
      <c r="J601" s="982"/>
      <c r="K601" s="982"/>
      <c r="O601" s="981"/>
      <c r="P601" s="981"/>
      <c r="Q601" s="981"/>
      <c r="R601" s="981"/>
      <c r="S601" s="981"/>
      <c r="T601" s="981"/>
      <c r="U601" s="981"/>
      <c r="V601" s="981"/>
      <c r="W601" s="981"/>
      <c r="X601" s="981"/>
      <c r="Y601" s="981"/>
      <c r="Z601" s="981"/>
      <c r="AA601" s="981"/>
      <c r="AB601" s="981"/>
      <c r="AC601" s="981"/>
      <c r="AD601" s="981"/>
      <c r="AE601" s="981"/>
      <c r="AF601" s="981"/>
    </row>
    <row r="602" spans="1:32">
      <c r="A602" s="981"/>
      <c r="B602" s="635"/>
      <c r="J602" s="982"/>
      <c r="K602" s="982"/>
      <c r="O602" s="981"/>
      <c r="P602" s="981"/>
      <c r="Q602" s="981"/>
      <c r="R602" s="981"/>
      <c r="S602" s="981"/>
      <c r="T602" s="981"/>
      <c r="U602" s="981"/>
      <c r="V602" s="981"/>
      <c r="W602" s="981"/>
      <c r="X602" s="981"/>
      <c r="Y602" s="981"/>
      <c r="Z602" s="981"/>
      <c r="AA602" s="981"/>
      <c r="AB602" s="981"/>
      <c r="AC602" s="981"/>
      <c r="AD602" s="981"/>
      <c r="AE602" s="981"/>
      <c r="AF602" s="981"/>
    </row>
    <row r="603" spans="1:32">
      <c r="A603" s="981"/>
      <c r="B603" s="635"/>
      <c r="J603" s="982"/>
      <c r="K603" s="982"/>
      <c r="O603" s="981"/>
      <c r="P603" s="981"/>
      <c r="Q603" s="981"/>
      <c r="R603" s="981"/>
      <c r="S603" s="981"/>
      <c r="T603" s="981"/>
      <c r="U603" s="981"/>
      <c r="V603" s="981"/>
      <c r="W603" s="981"/>
      <c r="X603" s="981"/>
      <c r="Y603" s="981"/>
      <c r="Z603" s="981"/>
      <c r="AA603" s="981"/>
      <c r="AB603" s="981"/>
      <c r="AC603" s="981"/>
      <c r="AD603" s="981"/>
      <c r="AE603" s="981"/>
      <c r="AF603" s="981"/>
    </row>
    <row r="604" spans="1:32">
      <c r="A604" s="981"/>
      <c r="B604" s="635"/>
      <c r="J604" s="982"/>
      <c r="K604" s="982"/>
      <c r="O604" s="981"/>
      <c r="P604" s="981"/>
      <c r="Q604" s="981"/>
      <c r="R604" s="981"/>
      <c r="S604" s="981"/>
      <c r="T604" s="981"/>
      <c r="U604" s="981"/>
      <c r="V604" s="981"/>
      <c r="W604" s="981"/>
      <c r="X604" s="981"/>
      <c r="Y604" s="981"/>
      <c r="Z604" s="981"/>
      <c r="AA604" s="981"/>
      <c r="AB604" s="981"/>
      <c r="AC604" s="981"/>
      <c r="AD604" s="981"/>
      <c r="AE604" s="981"/>
      <c r="AF604" s="981"/>
    </row>
    <row r="605" spans="1:32">
      <c r="A605" s="981"/>
      <c r="B605" s="635"/>
      <c r="J605" s="982"/>
      <c r="K605" s="982"/>
      <c r="O605" s="981"/>
      <c r="P605" s="981"/>
      <c r="Q605" s="981"/>
      <c r="R605" s="981"/>
      <c r="S605" s="981"/>
      <c r="T605" s="981"/>
      <c r="U605" s="981"/>
      <c r="V605" s="981"/>
      <c r="W605" s="981"/>
      <c r="X605" s="981"/>
      <c r="Y605" s="981"/>
      <c r="Z605" s="981"/>
      <c r="AA605" s="981"/>
      <c r="AB605" s="981"/>
      <c r="AC605" s="981"/>
      <c r="AD605" s="981"/>
      <c r="AE605" s="981"/>
      <c r="AF605" s="981"/>
    </row>
    <row r="606" spans="1:32">
      <c r="A606" s="981"/>
      <c r="B606" s="635"/>
      <c r="J606" s="982"/>
      <c r="K606" s="982"/>
      <c r="O606" s="981"/>
      <c r="P606" s="981"/>
      <c r="Q606" s="981"/>
      <c r="R606" s="981"/>
      <c r="S606" s="981"/>
      <c r="T606" s="981"/>
      <c r="U606" s="981"/>
      <c r="V606" s="981"/>
      <c r="W606" s="981"/>
      <c r="X606" s="981"/>
      <c r="Y606" s="981"/>
      <c r="Z606" s="981"/>
      <c r="AA606" s="981"/>
      <c r="AB606" s="981"/>
      <c r="AC606" s="981"/>
      <c r="AD606" s="981"/>
      <c r="AE606" s="981"/>
      <c r="AF606" s="981"/>
    </row>
    <row r="607" spans="1:32">
      <c r="A607" s="981"/>
      <c r="B607" s="635"/>
      <c r="J607" s="982"/>
      <c r="K607" s="982"/>
      <c r="O607" s="981"/>
      <c r="P607" s="981"/>
      <c r="Q607" s="981"/>
      <c r="R607" s="981"/>
      <c r="S607" s="981"/>
      <c r="T607" s="981"/>
      <c r="U607" s="981"/>
      <c r="V607" s="981"/>
      <c r="W607" s="981"/>
      <c r="X607" s="981"/>
      <c r="Y607" s="981"/>
      <c r="Z607" s="981"/>
      <c r="AA607" s="981"/>
      <c r="AB607" s="981"/>
      <c r="AC607" s="981"/>
      <c r="AD607" s="981"/>
      <c r="AE607" s="981"/>
      <c r="AF607" s="981"/>
    </row>
    <row r="608" spans="1:32">
      <c r="A608" s="981"/>
      <c r="B608" s="635"/>
      <c r="J608" s="982"/>
      <c r="K608" s="982"/>
      <c r="O608" s="981"/>
      <c r="P608" s="981"/>
      <c r="Q608" s="981"/>
      <c r="R608" s="981"/>
      <c r="S608" s="981"/>
      <c r="T608" s="981"/>
      <c r="U608" s="981"/>
      <c r="V608" s="981"/>
      <c r="W608" s="981"/>
      <c r="X608" s="981"/>
      <c r="Y608" s="981"/>
      <c r="Z608" s="981"/>
      <c r="AA608" s="981"/>
      <c r="AB608" s="981"/>
      <c r="AC608" s="981"/>
      <c r="AD608" s="981"/>
      <c r="AE608" s="981"/>
      <c r="AF608" s="981"/>
    </row>
    <row r="609" spans="1:32">
      <c r="A609" s="981"/>
      <c r="B609" s="635"/>
      <c r="J609" s="982"/>
      <c r="K609" s="982"/>
      <c r="O609" s="981"/>
      <c r="P609" s="981"/>
      <c r="Q609" s="981"/>
      <c r="R609" s="981"/>
      <c r="S609" s="981"/>
      <c r="T609" s="981"/>
      <c r="U609" s="981"/>
      <c r="V609" s="981"/>
      <c r="W609" s="981"/>
      <c r="X609" s="981"/>
      <c r="Y609" s="981"/>
      <c r="Z609" s="981"/>
      <c r="AA609" s="981"/>
      <c r="AB609" s="981"/>
      <c r="AC609" s="981"/>
      <c r="AD609" s="981"/>
      <c r="AE609" s="981"/>
      <c r="AF609" s="981"/>
    </row>
    <row r="610" spans="1:32">
      <c r="A610" s="981"/>
      <c r="B610" s="635"/>
      <c r="J610" s="982"/>
      <c r="K610" s="982"/>
      <c r="O610" s="981"/>
      <c r="P610" s="981"/>
      <c r="Q610" s="981"/>
      <c r="R610" s="981"/>
      <c r="S610" s="981"/>
      <c r="T610" s="981"/>
      <c r="U610" s="981"/>
      <c r="V610" s="981"/>
      <c r="W610" s="981"/>
      <c r="X610" s="981"/>
      <c r="Y610" s="981"/>
      <c r="Z610" s="981"/>
      <c r="AA610" s="981"/>
      <c r="AB610" s="981"/>
      <c r="AC610" s="981"/>
      <c r="AD610" s="981"/>
      <c r="AE610" s="981"/>
      <c r="AF610" s="981"/>
    </row>
    <row r="611" spans="1:32">
      <c r="A611" s="981"/>
      <c r="B611" s="635"/>
      <c r="J611" s="982"/>
      <c r="K611" s="982"/>
      <c r="O611" s="981"/>
      <c r="P611" s="981"/>
      <c r="Q611" s="981"/>
      <c r="R611" s="981"/>
      <c r="S611" s="981"/>
      <c r="T611" s="981"/>
      <c r="U611" s="981"/>
      <c r="V611" s="981"/>
      <c r="W611" s="981"/>
      <c r="X611" s="981"/>
      <c r="Y611" s="981"/>
      <c r="Z611" s="981"/>
      <c r="AA611" s="981"/>
      <c r="AB611" s="981"/>
      <c r="AC611" s="981"/>
      <c r="AD611" s="981"/>
      <c r="AE611" s="981"/>
      <c r="AF611" s="981"/>
    </row>
    <row r="612" spans="1:32">
      <c r="A612" s="981"/>
      <c r="B612" s="635"/>
      <c r="J612" s="982"/>
      <c r="K612" s="982"/>
      <c r="O612" s="981"/>
      <c r="P612" s="981"/>
      <c r="Q612" s="981"/>
      <c r="R612" s="981"/>
      <c r="S612" s="981"/>
      <c r="T612" s="981"/>
      <c r="U612" s="981"/>
      <c r="V612" s="981"/>
      <c r="W612" s="981"/>
      <c r="X612" s="981"/>
      <c r="Y612" s="981"/>
      <c r="Z612" s="981"/>
      <c r="AA612" s="981"/>
      <c r="AB612" s="981"/>
      <c r="AC612" s="981"/>
      <c r="AD612" s="981"/>
      <c r="AE612" s="981"/>
      <c r="AF612" s="981"/>
    </row>
    <row r="613" spans="1:32">
      <c r="A613" s="981"/>
      <c r="B613" s="635"/>
      <c r="J613" s="982"/>
      <c r="K613" s="982"/>
      <c r="O613" s="981"/>
      <c r="P613" s="981"/>
      <c r="Q613" s="981"/>
      <c r="R613" s="981"/>
      <c r="S613" s="981"/>
      <c r="T613" s="981"/>
      <c r="U613" s="981"/>
      <c r="V613" s="981"/>
      <c r="W613" s="981"/>
      <c r="X613" s="981"/>
      <c r="Y613" s="981"/>
      <c r="Z613" s="981"/>
      <c r="AA613" s="981"/>
      <c r="AB613" s="981"/>
      <c r="AC613" s="981"/>
      <c r="AD613" s="981"/>
      <c r="AE613" s="981"/>
      <c r="AF613" s="981"/>
    </row>
    <row r="614" spans="1:32">
      <c r="A614" s="981"/>
      <c r="B614" s="635"/>
      <c r="J614" s="982"/>
      <c r="K614" s="982"/>
      <c r="O614" s="981"/>
      <c r="P614" s="981"/>
      <c r="Q614" s="981"/>
      <c r="R614" s="981"/>
      <c r="S614" s="981"/>
      <c r="T614" s="981"/>
      <c r="U614" s="981"/>
      <c r="V614" s="981"/>
      <c r="W614" s="981"/>
      <c r="X614" s="981"/>
      <c r="Y614" s="981"/>
      <c r="Z614" s="981"/>
      <c r="AA614" s="981"/>
      <c r="AB614" s="981"/>
      <c r="AC614" s="981"/>
      <c r="AD614" s="981"/>
      <c r="AE614" s="981"/>
      <c r="AF614" s="981"/>
    </row>
    <row r="615" spans="1:32">
      <c r="A615" s="981"/>
      <c r="B615" s="635"/>
      <c r="J615" s="982"/>
      <c r="K615" s="982"/>
      <c r="O615" s="981"/>
      <c r="P615" s="981"/>
      <c r="Q615" s="981"/>
      <c r="R615" s="981"/>
      <c r="S615" s="981"/>
      <c r="T615" s="981"/>
      <c r="U615" s="981"/>
      <c r="V615" s="981"/>
      <c r="W615" s="981"/>
      <c r="X615" s="981"/>
      <c r="Y615" s="981"/>
      <c r="Z615" s="981"/>
      <c r="AA615" s="981"/>
      <c r="AB615" s="981"/>
      <c r="AC615" s="981"/>
      <c r="AD615" s="981"/>
      <c r="AE615" s="981"/>
      <c r="AF615" s="981"/>
    </row>
    <row r="616" spans="1:32">
      <c r="A616" s="981"/>
      <c r="B616" s="635"/>
      <c r="J616" s="982"/>
      <c r="K616" s="982"/>
      <c r="O616" s="981"/>
      <c r="P616" s="981"/>
      <c r="Q616" s="981"/>
      <c r="R616" s="981"/>
      <c r="S616" s="981"/>
      <c r="T616" s="981"/>
      <c r="U616" s="981"/>
      <c r="V616" s="981"/>
      <c r="W616" s="981"/>
      <c r="X616" s="981"/>
      <c r="Y616" s="981"/>
      <c r="Z616" s="981"/>
      <c r="AA616" s="981"/>
      <c r="AB616" s="981"/>
      <c r="AC616" s="981"/>
      <c r="AD616" s="981"/>
      <c r="AE616" s="981"/>
      <c r="AF616" s="981"/>
    </row>
    <row r="617" spans="1:32">
      <c r="A617" s="981"/>
      <c r="B617" s="635"/>
      <c r="J617" s="982"/>
      <c r="K617" s="982"/>
      <c r="O617" s="981"/>
      <c r="P617" s="981"/>
      <c r="Q617" s="981"/>
      <c r="R617" s="981"/>
      <c r="S617" s="981"/>
      <c r="T617" s="981"/>
      <c r="U617" s="981"/>
      <c r="V617" s="981"/>
      <c r="W617" s="981"/>
      <c r="X617" s="981"/>
      <c r="Y617" s="981"/>
      <c r="Z617" s="981"/>
      <c r="AA617" s="981"/>
      <c r="AB617" s="981"/>
      <c r="AC617" s="981"/>
      <c r="AD617" s="981"/>
      <c r="AE617" s="981"/>
      <c r="AF617" s="981"/>
    </row>
    <row r="618" spans="1:32">
      <c r="A618" s="981"/>
      <c r="B618" s="635"/>
      <c r="J618" s="982"/>
      <c r="K618" s="982"/>
      <c r="O618" s="981"/>
      <c r="P618" s="981"/>
      <c r="Q618" s="981"/>
      <c r="R618" s="981"/>
      <c r="S618" s="981"/>
      <c r="T618" s="981"/>
      <c r="U618" s="981"/>
      <c r="V618" s="981"/>
      <c r="W618" s="981"/>
      <c r="X618" s="981"/>
      <c r="Y618" s="981"/>
      <c r="Z618" s="981"/>
      <c r="AA618" s="981"/>
      <c r="AB618" s="981"/>
      <c r="AC618" s="981"/>
      <c r="AD618" s="981"/>
      <c r="AE618" s="981"/>
      <c r="AF618" s="981"/>
    </row>
    <row r="619" spans="1:32">
      <c r="A619" s="981"/>
      <c r="B619" s="635"/>
      <c r="J619" s="982"/>
      <c r="K619" s="982"/>
      <c r="O619" s="981"/>
      <c r="P619" s="981"/>
      <c r="Q619" s="981"/>
      <c r="R619" s="981"/>
      <c r="S619" s="981"/>
      <c r="T619" s="981"/>
      <c r="U619" s="981"/>
      <c r="V619" s="981"/>
      <c r="W619" s="981"/>
      <c r="X619" s="981"/>
      <c r="Y619" s="981"/>
      <c r="Z619" s="981"/>
      <c r="AA619" s="981"/>
      <c r="AB619" s="981"/>
      <c r="AC619" s="981"/>
      <c r="AD619" s="981"/>
      <c r="AE619" s="981"/>
      <c r="AF619" s="981"/>
    </row>
    <row r="620" spans="1:32">
      <c r="A620" s="981"/>
      <c r="B620" s="635"/>
      <c r="J620" s="982"/>
      <c r="K620" s="982"/>
      <c r="O620" s="981"/>
      <c r="P620" s="981"/>
      <c r="Q620" s="981"/>
      <c r="R620" s="981"/>
      <c r="S620" s="981"/>
      <c r="T620" s="981"/>
      <c r="U620" s="981"/>
      <c r="V620" s="981"/>
      <c r="W620" s="981"/>
      <c r="X620" s="981"/>
      <c r="Y620" s="981"/>
      <c r="Z620" s="981"/>
      <c r="AA620" s="981"/>
      <c r="AB620" s="981"/>
      <c r="AC620" s="981"/>
      <c r="AD620" s="981"/>
      <c r="AE620" s="981"/>
      <c r="AF620" s="981"/>
    </row>
    <row r="621" spans="1:32">
      <c r="A621" s="981"/>
      <c r="B621" s="635"/>
      <c r="J621" s="982"/>
      <c r="K621" s="982"/>
      <c r="O621" s="981"/>
      <c r="P621" s="981"/>
      <c r="Q621" s="981"/>
      <c r="R621" s="981"/>
      <c r="S621" s="981"/>
      <c r="T621" s="981"/>
      <c r="U621" s="981"/>
      <c r="V621" s="981"/>
      <c r="W621" s="981"/>
      <c r="X621" s="981"/>
      <c r="Y621" s="981"/>
      <c r="Z621" s="981"/>
      <c r="AA621" s="981"/>
      <c r="AB621" s="981"/>
      <c r="AC621" s="981"/>
      <c r="AD621" s="981"/>
      <c r="AE621" s="981"/>
      <c r="AF621" s="981"/>
    </row>
    <row r="622" spans="1:32">
      <c r="A622" s="981"/>
      <c r="B622" s="635"/>
      <c r="J622" s="982"/>
      <c r="K622" s="982"/>
      <c r="O622" s="981"/>
      <c r="P622" s="981"/>
      <c r="Q622" s="981"/>
      <c r="R622" s="981"/>
      <c r="S622" s="981"/>
      <c r="T622" s="981"/>
      <c r="U622" s="981"/>
      <c r="V622" s="981"/>
      <c r="W622" s="981"/>
      <c r="X622" s="981"/>
      <c r="Y622" s="981"/>
      <c r="Z622" s="981"/>
      <c r="AA622" s="981"/>
      <c r="AB622" s="981"/>
      <c r="AC622" s="981"/>
      <c r="AD622" s="981"/>
      <c r="AE622" s="981"/>
      <c r="AF622" s="981"/>
    </row>
    <row r="623" spans="1:32">
      <c r="A623" s="981"/>
      <c r="B623" s="635"/>
      <c r="J623" s="982"/>
      <c r="K623" s="982"/>
      <c r="O623" s="981"/>
      <c r="P623" s="981"/>
      <c r="Q623" s="981"/>
      <c r="R623" s="981"/>
      <c r="S623" s="981"/>
      <c r="T623" s="981"/>
      <c r="U623" s="981"/>
      <c r="V623" s="981"/>
      <c r="W623" s="981"/>
      <c r="X623" s="981"/>
      <c r="Y623" s="981"/>
      <c r="Z623" s="981"/>
      <c r="AA623" s="981"/>
      <c r="AB623" s="981"/>
      <c r="AC623" s="981"/>
      <c r="AD623" s="981"/>
      <c r="AE623" s="981"/>
      <c r="AF623" s="981"/>
    </row>
    <row r="624" spans="1:32">
      <c r="A624" s="981"/>
      <c r="B624" s="635"/>
      <c r="J624" s="982"/>
      <c r="K624" s="982"/>
      <c r="O624" s="981"/>
      <c r="P624" s="981"/>
      <c r="Q624" s="981"/>
      <c r="R624" s="981"/>
      <c r="S624" s="981"/>
      <c r="T624" s="981"/>
      <c r="U624" s="981"/>
      <c r="V624" s="981"/>
      <c r="W624" s="981"/>
      <c r="X624" s="981"/>
      <c r="Y624" s="981"/>
      <c r="Z624" s="981"/>
      <c r="AA624" s="981"/>
      <c r="AB624" s="981"/>
      <c r="AC624" s="981"/>
      <c r="AD624" s="981"/>
      <c r="AE624" s="981"/>
      <c r="AF624" s="981"/>
    </row>
    <row r="625" spans="1:32">
      <c r="A625" s="981"/>
      <c r="B625" s="635"/>
      <c r="J625" s="982"/>
      <c r="K625" s="982"/>
      <c r="O625" s="981"/>
      <c r="P625" s="981"/>
      <c r="Q625" s="981"/>
      <c r="R625" s="981"/>
      <c r="S625" s="981"/>
      <c r="T625" s="981"/>
      <c r="U625" s="981"/>
      <c r="V625" s="981"/>
      <c r="W625" s="981"/>
      <c r="X625" s="981"/>
      <c r="Y625" s="981"/>
      <c r="Z625" s="981"/>
      <c r="AA625" s="981"/>
      <c r="AB625" s="981"/>
      <c r="AC625" s="981"/>
      <c r="AD625" s="981"/>
      <c r="AE625" s="981"/>
      <c r="AF625" s="981"/>
    </row>
    <row r="626" spans="1:32">
      <c r="A626" s="981"/>
      <c r="B626" s="635"/>
      <c r="J626" s="982"/>
      <c r="K626" s="982"/>
      <c r="O626" s="981"/>
      <c r="P626" s="981"/>
      <c r="Q626" s="981"/>
      <c r="R626" s="981"/>
      <c r="S626" s="981"/>
      <c r="T626" s="981"/>
      <c r="U626" s="981"/>
      <c r="V626" s="981"/>
      <c r="W626" s="981"/>
      <c r="X626" s="981"/>
      <c r="Y626" s="981"/>
      <c r="Z626" s="981"/>
      <c r="AA626" s="981"/>
      <c r="AB626" s="981"/>
      <c r="AC626" s="981"/>
      <c r="AD626" s="981"/>
      <c r="AE626" s="981"/>
      <c r="AF626" s="981"/>
    </row>
    <row r="627" spans="1:32">
      <c r="A627" s="981"/>
      <c r="B627" s="635"/>
      <c r="J627" s="982"/>
      <c r="K627" s="982"/>
      <c r="O627" s="981"/>
      <c r="P627" s="981"/>
      <c r="Q627" s="981"/>
      <c r="R627" s="981"/>
      <c r="S627" s="981"/>
      <c r="T627" s="981"/>
      <c r="U627" s="981"/>
      <c r="V627" s="981"/>
      <c r="W627" s="981"/>
      <c r="X627" s="981"/>
      <c r="Y627" s="981"/>
      <c r="Z627" s="981"/>
      <c r="AA627" s="981"/>
      <c r="AB627" s="981"/>
      <c r="AC627" s="981"/>
      <c r="AD627" s="981"/>
      <c r="AE627" s="981"/>
      <c r="AF627" s="981"/>
    </row>
    <row r="628" spans="1:32">
      <c r="A628" s="981"/>
      <c r="B628" s="635"/>
      <c r="J628" s="982"/>
      <c r="K628" s="982"/>
      <c r="O628" s="981"/>
      <c r="P628" s="981"/>
      <c r="Q628" s="981"/>
      <c r="R628" s="981"/>
      <c r="S628" s="981"/>
      <c r="T628" s="981"/>
      <c r="U628" s="981"/>
      <c r="V628" s="981"/>
      <c r="W628" s="981"/>
      <c r="X628" s="981"/>
      <c r="Y628" s="981"/>
      <c r="Z628" s="981"/>
      <c r="AA628" s="981"/>
      <c r="AB628" s="981"/>
      <c r="AC628" s="981"/>
      <c r="AD628" s="981"/>
      <c r="AE628" s="981"/>
      <c r="AF628" s="981"/>
    </row>
    <row r="629" spans="1:32">
      <c r="A629" s="981"/>
      <c r="B629" s="635"/>
      <c r="J629" s="982"/>
      <c r="K629" s="982"/>
      <c r="O629" s="981"/>
      <c r="P629" s="981"/>
      <c r="Q629" s="981"/>
      <c r="R629" s="981"/>
      <c r="S629" s="981"/>
      <c r="T629" s="981"/>
      <c r="U629" s="981"/>
      <c r="V629" s="981"/>
      <c r="W629" s="981"/>
      <c r="X629" s="981"/>
      <c r="Y629" s="981"/>
      <c r="Z629" s="981"/>
      <c r="AA629" s="981"/>
      <c r="AB629" s="981"/>
      <c r="AC629" s="981"/>
      <c r="AD629" s="981"/>
      <c r="AE629" s="981"/>
      <c r="AF629" s="981"/>
    </row>
    <row r="630" spans="1:32">
      <c r="A630" s="981"/>
      <c r="B630" s="635"/>
      <c r="J630" s="982"/>
      <c r="K630" s="982"/>
      <c r="O630" s="981"/>
      <c r="P630" s="981"/>
      <c r="Q630" s="981"/>
      <c r="R630" s="981"/>
      <c r="S630" s="981"/>
      <c r="T630" s="981"/>
      <c r="U630" s="981"/>
      <c r="V630" s="981"/>
      <c r="W630" s="981"/>
      <c r="X630" s="981"/>
      <c r="Y630" s="981"/>
      <c r="Z630" s="981"/>
      <c r="AA630" s="981"/>
      <c r="AB630" s="981"/>
      <c r="AC630" s="981"/>
      <c r="AD630" s="981"/>
      <c r="AE630" s="981"/>
      <c r="AF630" s="981"/>
    </row>
    <row r="631" spans="1:32">
      <c r="A631" s="981"/>
      <c r="B631" s="635"/>
      <c r="J631" s="982"/>
      <c r="K631" s="982"/>
      <c r="O631" s="981"/>
      <c r="P631" s="981"/>
      <c r="Q631" s="981"/>
      <c r="R631" s="981"/>
      <c r="S631" s="981"/>
      <c r="T631" s="981"/>
      <c r="U631" s="981"/>
      <c r="V631" s="981"/>
      <c r="W631" s="981"/>
      <c r="X631" s="981"/>
      <c r="Y631" s="981"/>
      <c r="Z631" s="981"/>
      <c r="AA631" s="981"/>
      <c r="AB631" s="981"/>
      <c r="AC631" s="981"/>
      <c r="AD631" s="981"/>
      <c r="AE631" s="981"/>
      <c r="AF631" s="981"/>
    </row>
    <row r="632" spans="1:32">
      <c r="A632" s="981"/>
      <c r="B632" s="635"/>
      <c r="J632" s="982"/>
      <c r="K632" s="982"/>
      <c r="O632" s="981"/>
      <c r="P632" s="981"/>
      <c r="Q632" s="981"/>
      <c r="R632" s="981"/>
      <c r="S632" s="981"/>
      <c r="T632" s="981"/>
      <c r="U632" s="981"/>
      <c r="V632" s="981"/>
      <c r="W632" s="981"/>
      <c r="X632" s="981"/>
      <c r="Y632" s="981"/>
      <c r="Z632" s="981"/>
      <c r="AA632" s="981"/>
      <c r="AB632" s="981"/>
      <c r="AC632" s="981"/>
      <c r="AD632" s="981"/>
      <c r="AE632" s="981"/>
      <c r="AF632" s="981"/>
    </row>
    <row r="633" spans="1:32">
      <c r="A633" s="981"/>
      <c r="B633" s="635"/>
      <c r="J633" s="982"/>
      <c r="K633" s="982"/>
      <c r="O633" s="981"/>
      <c r="P633" s="981"/>
      <c r="Q633" s="981"/>
      <c r="R633" s="981"/>
      <c r="S633" s="981"/>
      <c r="T633" s="981"/>
      <c r="U633" s="981"/>
      <c r="V633" s="981"/>
      <c r="W633" s="981"/>
      <c r="X633" s="981"/>
      <c r="Y633" s="981"/>
      <c r="Z633" s="981"/>
      <c r="AA633" s="981"/>
      <c r="AB633" s="981"/>
      <c r="AC633" s="981"/>
      <c r="AD633" s="981"/>
      <c r="AE633" s="981"/>
      <c r="AF633" s="981"/>
    </row>
    <row r="634" spans="1:32">
      <c r="A634" s="981"/>
      <c r="B634" s="635"/>
      <c r="J634" s="982"/>
      <c r="K634" s="982"/>
      <c r="O634" s="981"/>
      <c r="P634" s="981"/>
      <c r="Q634" s="981"/>
      <c r="R634" s="981"/>
      <c r="S634" s="981"/>
      <c r="T634" s="981"/>
      <c r="U634" s="981"/>
      <c r="V634" s="981"/>
      <c r="W634" s="981"/>
      <c r="X634" s="981"/>
      <c r="Y634" s="981"/>
      <c r="Z634" s="981"/>
      <c r="AA634" s="981"/>
      <c r="AB634" s="981"/>
      <c r="AC634" s="981"/>
      <c r="AD634" s="981"/>
      <c r="AE634" s="981"/>
      <c r="AF634" s="981"/>
    </row>
    <row r="635" spans="1:32">
      <c r="A635" s="981"/>
      <c r="B635" s="635"/>
      <c r="J635" s="982"/>
      <c r="K635" s="982"/>
      <c r="O635" s="981"/>
      <c r="P635" s="981"/>
      <c r="Q635" s="981"/>
      <c r="R635" s="981"/>
      <c r="S635" s="981"/>
      <c r="T635" s="981"/>
      <c r="U635" s="981"/>
      <c r="V635" s="981"/>
      <c r="W635" s="981"/>
      <c r="X635" s="981"/>
      <c r="Y635" s="981"/>
      <c r="Z635" s="981"/>
      <c r="AA635" s="981"/>
      <c r="AB635" s="981"/>
      <c r="AC635" s="981"/>
      <c r="AD635" s="981"/>
      <c r="AE635" s="981"/>
      <c r="AF635" s="981"/>
    </row>
    <row r="636" spans="1:32">
      <c r="A636" s="981"/>
      <c r="B636" s="635"/>
      <c r="J636" s="982"/>
      <c r="K636" s="982"/>
      <c r="O636" s="981"/>
      <c r="P636" s="981"/>
      <c r="Q636" s="981"/>
      <c r="R636" s="981"/>
      <c r="S636" s="981"/>
      <c r="T636" s="981"/>
      <c r="U636" s="981"/>
      <c r="V636" s="981"/>
      <c r="W636" s="981"/>
      <c r="X636" s="981"/>
      <c r="Y636" s="981"/>
      <c r="Z636" s="981"/>
      <c r="AA636" s="981"/>
      <c r="AB636" s="981"/>
      <c r="AC636" s="981"/>
      <c r="AD636" s="981"/>
      <c r="AE636" s="981"/>
      <c r="AF636" s="981"/>
    </row>
    <row r="637" spans="1:32">
      <c r="A637" s="981"/>
      <c r="B637" s="635"/>
      <c r="J637" s="982"/>
      <c r="K637" s="982"/>
      <c r="O637" s="981"/>
      <c r="P637" s="981"/>
      <c r="Q637" s="981"/>
      <c r="R637" s="981"/>
      <c r="S637" s="981"/>
      <c r="T637" s="981"/>
      <c r="U637" s="981"/>
      <c r="V637" s="981"/>
      <c r="W637" s="981"/>
      <c r="X637" s="981"/>
      <c r="Y637" s="981"/>
      <c r="Z637" s="981"/>
      <c r="AA637" s="981"/>
      <c r="AB637" s="981"/>
      <c r="AC637" s="981"/>
      <c r="AD637" s="981"/>
      <c r="AE637" s="981"/>
      <c r="AF637" s="981"/>
    </row>
    <row r="638" spans="1:32">
      <c r="A638" s="981"/>
      <c r="B638" s="635"/>
      <c r="J638" s="982"/>
      <c r="K638" s="982"/>
      <c r="O638" s="981"/>
      <c r="P638" s="981"/>
      <c r="Q638" s="981"/>
      <c r="R638" s="981"/>
      <c r="S638" s="981"/>
      <c r="T638" s="981"/>
      <c r="U638" s="981"/>
      <c r="V638" s="981"/>
      <c r="W638" s="981"/>
      <c r="X638" s="981"/>
      <c r="Y638" s="981"/>
      <c r="Z638" s="981"/>
      <c r="AA638" s="981"/>
      <c r="AB638" s="981"/>
      <c r="AC638" s="981"/>
      <c r="AD638" s="981"/>
      <c r="AE638" s="981"/>
      <c r="AF638" s="981"/>
    </row>
    <row r="639" spans="1:32">
      <c r="A639" s="981"/>
      <c r="B639" s="635"/>
      <c r="J639" s="982"/>
      <c r="K639" s="982"/>
      <c r="O639" s="981"/>
      <c r="P639" s="981"/>
      <c r="Q639" s="981"/>
      <c r="R639" s="981"/>
      <c r="S639" s="981"/>
      <c r="T639" s="981"/>
      <c r="U639" s="981"/>
      <c r="V639" s="981"/>
      <c r="W639" s="981"/>
      <c r="X639" s="981"/>
      <c r="Y639" s="981"/>
      <c r="Z639" s="981"/>
      <c r="AA639" s="981"/>
      <c r="AB639" s="981"/>
      <c r="AC639" s="981"/>
      <c r="AD639" s="981"/>
      <c r="AE639" s="981"/>
      <c r="AF639" s="981"/>
    </row>
    <row r="640" spans="1:32">
      <c r="A640" s="981"/>
      <c r="B640" s="635"/>
      <c r="J640" s="982"/>
      <c r="K640" s="982"/>
      <c r="O640" s="981"/>
      <c r="P640" s="981"/>
      <c r="Q640" s="981"/>
      <c r="R640" s="981"/>
      <c r="S640" s="981"/>
      <c r="T640" s="981"/>
      <c r="U640" s="981"/>
      <c r="V640" s="981"/>
      <c r="W640" s="981"/>
      <c r="X640" s="981"/>
      <c r="Y640" s="981"/>
      <c r="Z640" s="981"/>
      <c r="AA640" s="981"/>
      <c r="AB640" s="981"/>
      <c r="AC640" s="981"/>
      <c r="AD640" s="981"/>
      <c r="AE640" s="981"/>
      <c r="AF640" s="981"/>
    </row>
    <row r="641" spans="1:32">
      <c r="A641" s="981"/>
      <c r="B641" s="635"/>
      <c r="J641" s="982"/>
      <c r="K641" s="982"/>
      <c r="O641" s="981"/>
      <c r="P641" s="981"/>
      <c r="Q641" s="981"/>
      <c r="R641" s="981"/>
      <c r="S641" s="981"/>
      <c r="T641" s="981"/>
      <c r="U641" s="981"/>
      <c r="V641" s="981"/>
      <c r="W641" s="981"/>
      <c r="X641" s="981"/>
      <c r="Y641" s="981"/>
      <c r="Z641" s="981"/>
      <c r="AA641" s="981"/>
      <c r="AB641" s="981"/>
      <c r="AC641" s="981"/>
      <c r="AD641" s="981"/>
      <c r="AE641" s="981"/>
      <c r="AF641" s="981"/>
    </row>
    <row r="642" spans="1:32">
      <c r="A642" s="981"/>
      <c r="B642" s="635"/>
      <c r="J642" s="982"/>
      <c r="K642" s="982"/>
      <c r="O642" s="981"/>
      <c r="P642" s="981"/>
      <c r="Q642" s="981"/>
      <c r="R642" s="981"/>
      <c r="S642" s="981"/>
      <c r="T642" s="981"/>
      <c r="U642" s="981"/>
      <c r="V642" s="981"/>
      <c r="W642" s="981"/>
      <c r="X642" s="981"/>
      <c r="Y642" s="981"/>
      <c r="Z642" s="981"/>
      <c r="AA642" s="981"/>
      <c r="AB642" s="981"/>
      <c r="AC642" s="981"/>
      <c r="AD642" s="981"/>
      <c r="AE642" s="981"/>
      <c r="AF642" s="981"/>
    </row>
    <row r="643" spans="1:32">
      <c r="A643" s="981"/>
      <c r="B643" s="635"/>
      <c r="J643" s="982"/>
      <c r="K643" s="982"/>
      <c r="O643" s="981"/>
      <c r="P643" s="981"/>
      <c r="Q643" s="981"/>
      <c r="R643" s="981"/>
      <c r="S643" s="981"/>
      <c r="T643" s="981"/>
      <c r="U643" s="981"/>
      <c r="V643" s="981"/>
      <c r="W643" s="981"/>
      <c r="X643" s="981"/>
      <c r="Y643" s="981"/>
      <c r="Z643" s="981"/>
      <c r="AA643" s="981"/>
      <c r="AB643" s="981"/>
      <c r="AC643" s="981"/>
      <c r="AD643" s="981"/>
      <c r="AE643" s="981"/>
      <c r="AF643" s="981"/>
    </row>
    <row r="644" spans="1:32">
      <c r="A644" s="981"/>
      <c r="B644" s="635"/>
      <c r="J644" s="982"/>
      <c r="K644" s="982"/>
      <c r="O644" s="981"/>
      <c r="P644" s="981"/>
      <c r="Q644" s="981"/>
      <c r="R644" s="981"/>
      <c r="S644" s="981"/>
      <c r="T644" s="981"/>
      <c r="U644" s="981"/>
      <c r="V644" s="981"/>
      <c r="W644" s="981"/>
      <c r="X644" s="981"/>
      <c r="Y644" s="981"/>
      <c r="Z644" s="981"/>
      <c r="AA644" s="981"/>
      <c r="AB644" s="981"/>
      <c r="AC644" s="981"/>
      <c r="AD644" s="981"/>
      <c r="AE644" s="981"/>
      <c r="AF644" s="981"/>
    </row>
    <row r="645" spans="1:32">
      <c r="A645" s="981"/>
      <c r="B645" s="635"/>
      <c r="J645" s="982"/>
      <c r="K645" s="982"/>
      <c r="O645" s="981"/>
      <c r="P645" s="981"/>
      <c r="Q645" s="981"/>
      <c r="R645" s="981"/>
      <c r="S645" s="981"/>
      <c r="T645" s="981"/>
      <c r="U645" s="981"/>
      <c r="V645" s="981"/>
      <c r="W645" s="981"/>
      <c r="X645" s="981"/>
      <c r="Y645" s="981"/>
      <c r="Z645" s="981"/>
      <c r="AA645" s="981"/>
      <c r="AB645" s="981"/>
      <c r="AC645" s="981"/>
      <c r="AD645" s="981"/>
      <c r="AE645" s="981"/>
      <c r="AF645" s="981"/>
    </row>
    <row r="646" spans="1:32">
      <c r="A646" s="981"/>
      <c r="B646" s="635"/>
      <c r="J646" s="982"/>
      <c r="K646" s="982"/>
      <c r="O646" s="981"/>
      <c r="P646" s="981"/>
      <c r="Q646" s="981"/>
      <c r="R646" s="981"/>
      <c r="S646" s="981"/>
      <c r="T646" s="981"/>
      <c r="U646" s="981"/>
      <c r="V646" s="981"/>
      <c r="W646" s="981"/>
      <c r="X646" s="981"/>
      <c r="Y646" s="981"/>
      <c r="Z646" s="981"/>
      <c r="AA646" s="981"/>
      <c r="AB646" s="981"/>
      <c r="AC646" s="981"/>
      <c r="AD646" s="981"/>
      <c r="AE646" s="981"/>
      <c r="AF646" s="981"/>
    </row>
    <row r="647" spans="1:32">
      <c r="A647" s="981"/>
      <c r="B647" s="635"/>
      <c r="J647" s="982"/>
      <c r="K647" s="982"/>
      <c r="O647" s="981"/>
      <c r="P647" s="981"/>
      <c r="Q647" s="981"/>
      <c r="R647" s="981"/>
      <c r="S647" s="981"/>
      <c r="T647" s="981"/>
      <c r="U647" s="981"/>
      <c r="V647" s="981"/>
      <c r="W647" s="981"/>
      <c r="X647" s="981"/>
      <c r="Y647" s="981"/>
      <c r="Z647" s="981"/>
      <c r="AA647" s="981"/>
      <c r="AB647" s="981"/>
      <c r="AC647" s="981"/>
      <c r="AD647" s="981"/>
      <c r="AE647" s="981"/>
      <c r="AF647" s="981"/>
    </row>
    <row r="648" spans="1:32">
      <c r="A648" s="981"/>
      <c r="B648" s="635"/>
      <c r="J648" s="982"/>
      <c r="K648" s="982"/>
      <c r="O648" s="981"/>
      <c r="P648" s="981"/>
      <c r="Q648" s="981"/>
      <c r="R648" s="981"/>
      <c r="S648" s="981"/>
      <c r="T648" s="981"/>
      <c r="U648" s="981"/>
      <c r="V648" s="981"/>
      <c r="W648" s="981"/>
      <c r="X648" s="981"/>
      <c r="Y648" s="981"/>
      <c r="Z648" s="981"/>
      <c r="AA648" s="981"/>
      <c r="AB648" s="981"/>
      <c r="AC648" s="981"/>
      <c r="AD648" s="981"/>
      <c r="AE648" s="981"/>
      <c r="AF648" s="981"/>
    </row>
    <row r="649" spans="1:32">
      <c r="A649" s="981"/>
      <c r="B649" s="635"/>
      <c r="J649" s="982"/>
      <c r="K649" s="982"/>
      <c r="O649" s="981"/>
      <c r="P649" s="981"/>
      <c r="Q649" s="981"/>
      <c r="R649" s="981"/>
      <c r="S649" s="981"/>
      <c r="T649" s="981"/>
      <c r="U649" s="981"/>
      <c r="V649" s="981"/>
      <c r="W649" s="981"/>
      <c r="X649" s="981"/>
      <c r="Y649" s="981"/>
      <c r="Z649" s="981"/>
      <c r="AA649" s="981"/>
      <c r="AB649" s="981"/>
      <c r="AC649" s="981"/>
      <c r="AD649" s="981"/>
      <c r="AE649" s="981"/>
      <c r="AF649" s="981"/>
    </row>
    <row r="650" spans="1:32">
      <c r="A650" s="981"/>
      <c r="B650" s="635"/>
      <c r="J650" s="982"/>
      <c r="K650" s="982"/>
      <c r="O650" s="981"/>
      <c r="P650" s="981"/>
      <c r="Q650" s="981"/>
      <c r="R650" s="981"/>
      <c r="S650" s="981"/>
      <c r="T650" s="981"/>
      <c r="U650" s="981"/>
      <c r="V650" s="981"/>
      <c r="W650" s="981"/>
      <c r="X650" s="981"/>
      <c r="Y650" s="981"/>
      <c r="Z650" s="981"/>
      <c r="AA650" s="981"/>
      <c r="AB650" s="981"/>
      <c r="AC650" s="981"/>
      <c r="AD650" s="981"/>
      <c r="AE650" s="981"/>
      <c r="AF650" s="981"/>
    </row>
    <row r="651" spans="1:32">
      <c r="A651" s="981"/>
      <c r="B651" s="635"/>
      <c r="J651" s="982"/>
      <c r="K651" s="982"/>
      <c r="O651" s="981"/>
      <c r="P651" s="981"/>
      <c r="Q651" s="981"/>
      <c r="R651" s="981"/>
      <c r="S651" s="981"/>
      <c r="T651" s="981"/>
      <c r="U651" s="981"/>
      <c r="V651" s="981"/>
      <c r="W651" s="981"/>
      <c r="X651" s="981"/>
      <c r="Y651" s="981"/>
      <c r="Z651" s="981"/>
      <c r="AA651" s="981"/>
      <c r="AB651" s="981"/>
      <c r="AC651" s="981"/>
      <c r="AD651" s="981"/>
      <c r="AE651" s="981"/>
      <c r="AF651" s="981"/>
    </row>
    <row r="652" spans="1:32">
      <c r="A652" s="981"/>
      <c r="B652" s="635"/>
      <c r="J652" s="982"/>
      <c r="K652" s="982"/>
      <c r="O652" s="981"/>
      <c r="P652" s="981"/>
      <c r="Q652" s="981"/>
      <c r="R652" s="981"/>
      <c r="S652" s="981"/>
      <c r="T652" s="981"/>
      <c r="U652" s="981"/>
      <c r="V652" s="981"/>
      <c r="W652" s="981"/>
      <c r="X652" s="981"/>
      <c r="Y652" s="981"/>
      <c r="Z652" s="981"/>
      <c r="AA652" s="981"/>
      <c r="AB652" s="981"/>
      <c r="AC652" s="981"/>
      <c r="AD652" s="981"/>
      <c r="AE652" s="981"/>
      <c r="AF652" s="981"/>
    </row>
    <row r="653" spans="1:32">
      <c r="A653" s="981"/>
      <c r="B653" s="635"/>
      <c r="J653" s="982"/>
      <c r="K653" s="982"/>
      <c r="O653" s="981"/>
      <c r="P653" s="981"/>
      <c r="Q653" s="981"/>
      <c r="R653" s="981"/>
      <c r="S653" s="981"/>
      <c r="T653" s="981"/>
      <c r="U653" s="981"/>
      <c r="V653" s="981"/>
      <c r="W653" s="981"/>
      <c r="X653" s="981"/>
      <c r="Y653" s="981"/>
      <c r="Z653" s="981"/>
      <c r="AA653" s="981"/>
      <c r="AB653" s="981"/>
      <c r="AC653" s="981"/>
      <c r="AD653" s="981"/>
      <c r="AE653" s="981"/>
      <c r="AF653" s="981"/>
    </row>
    <row r="654" spans="1:32">
      <c r="A654" s="981"/>
      <c r="B654" s="635"/>
      <c r="J654" s="982"/>
      <c r="K654" s="982"/>
      <c r="O654" s="981"/>
      <c r="P654" s="981"/>
      <c r="Q654" s="981"/>
      <c r="R654" s="981"/>
      <c r="S654" s="981"/>
      <c r="T654" s="981"/>
      <c r="U654" s="981"/>
      <c r="V654" s="981"/>
      <c r="W654" s="981"/>
      <c r="X654" s="981"/>
      <c r="Y654" s="981"/>
      <c r="Z654" s="981"/>
      <c r="AA654" s="981"/>
      <c r="AB654" s="981"/>
      <c r="AC654" s="981"/>
      <c r="AD654" s="981"/>
      <c r="AE654" s="981"/>
      <c r="AF654" s="981"/>
    </row>
    <row r="655" spans="1:32">
      <c r="A655" s="981"/>
      <c r="B655" s="635"/>
      <c r="J655" s="982"/>
      <c r="K655" s="982"/>
      <c r="O655" s="981"/>
      <c r="P655" s="981"/>
      <c r="Q655" s="981"/>
      <c r="R655" s="981"/>
      <c r="S655" s="981"/>
      <c r="T655" s="981"/>
      <c r="U655" s="981"/>
      <c r="V655" s="981"/>
      <c r="W655" s="981"/>
      <c r="X655" s="981"/>
      <c r="Y655" s="981"/>
      <c r="Z655" s="981"/>
      <c r="AA655" s="981"/>
      <c r="AB655" s="981"/>
      <c r="AC655" s="981"/>
      <c r="AD655" s="981"/>
      <c r="AE655" s="981"/>
      <c r="AF655" s="981"/>
    </row>
    <row r="656" spans="1:32">
      <c r="A656" s="981"/>
      <c r="B656" s="635"/>
      <c r="J656" s="982"/>
      <c r="K656" s="982"/>
      <c r="O656" s="981"/>
      <c r="P656" s="981"/>
      <c r="Q656" s="981"/>
      <c r="R656" s="981"/>
      <c r="S656" s="981"/>
      <c r="T656" s="981"/>
      <c r="U656" s="981"/>
      <c r="V656" s="981"/>
      <c r="W656" s="981"/>
      <c r="X656" s="981"/>
      <c r="Y656" s="981"/>
      <c r="Z656" s="981"/>
      <c r="AA656" s="981"/>
      <c r="AB656" s="981"/>
      <c r="AC656" s="981"/>
      <c r="AD656" s="981"/>
      <c r="AE656" s="981"/>
      <c r="AF656" s="981"/>
    </row>
    <row r="657" spans="1:32">
      <c r="A657" s="981"/>
      <c r="B657" s="635"/>
      <c r="J657" s="982"/>
      <c r="K657" s="982"/>
      <c r="O657" s="981"/>
      <c r="P657" s="981"/>
      <c r="Q657" s="981"/>
      <c r="R657" s="981"/>
      <c r="S657" s="981"/>
      <c r="T657" s="981"/>
      <c r="U657" s="981"/>
      <c r="V657" s="981"/>
      <c r="W657" s="981"/>
      <c r="X657" s="981"/>
      <c r="Y657" s="981"/>
      <c r="Z657" s="981"/>
      <c r="AA657" s="981"/>
      <c r="AB657" s="981"/>
      <c r="AC657" s="981"/>
      <c r="AD657" s="981"/>
      <c r="AE657" s="981"/>
      <c r="AF657" s="981"/>
    </row>
    <row r="658" spans="1:32">
      <c r="A658" s="981"/>
      <c r="B658" s="635"/>
      <c r="J658" s="982"/>
      <c r="K658" s="982"/>
      <c r="O658" s="981"/>
      <c r="P658" s="981"/>
      <c r="Q658" s="981"/>
      <c r="R658" s="981"/>
      <c r="S658" s="981"/>
      <c r="T658" s="981"/>
      <c r="U658" s="981"/>
      <c r="V658" s="981"/>
      <c r="W658" s="981"/>
      <c r="X658" s="981"/>
      <c r="Y658" s="981"/>
      <c r="Z658" s="981"/>
      <c r="AA658" s="981"/>
      <c r="AB658" s="981"/>
      <c r="AC658" s="981"/>
      <c r="AD658" s="981"/>
      <c r="AE658" s="981"/>
      <c r="AF658" s="981"/>
    </row>
    <row r="659" spans="1:32">
      <c r="A659" s="981"/>
      <c r="B659" s="635"/>
      <c r="J659" s="982"/>
      <c r="K659" s="982"/>
      <c r="O659" s="981"/>
      <c r="P659" s="981"/>
      <c r="Q659" s="981"/>
      <c r="R659" s="981"/>
      <c r="S659" s="981"/>
      <c r="T659" s="981"/>
      <c r="U659" s="981"/>
      <c r="V659" s="981"/>
      <c r="W659" s="981"/>
      <c r="X659" s="981"/>
      <c r="Y659" s="981"/>
      <c r="Z659" s="981"/>
      <c r="AA659" s="981"/>
      <c r="AB659" s="981"/>
      <c r="AC659" s="981"/>
      <c r="AD659" s="981"/>
      <c r="AE659" s="981"/>
      <c r="AF659" s="981"/>
    </row>
    <row r="660" spans="1:32">
      <c r="A660" s="981"/>
      <c r="B660" s="635"/>
      <c r="J660" s="982"/>
      <c r="K660" s="982"/>
      <c r="O660" s="981"/>
      <c r="P660" s="981"/>
      <c r="Q660" s="981"/>
      <c r="R660" s="981"/>
      <c r="S660" s="981"/>
      <c r="T660" s="981"/>
      <c r="U660" s="981"/>
      <c r="V660" s="981"/>
      <c r="W660" s="981"/>
      <c r="X660" s="981"/>
      <c r="Y660" s="981"/>
      <c r="Z660" s="981"/>
      <c r="AA660" s="981"/>
      <c r="AB660" s="981"/>
      <c r="AC660" s="981"/>
      <c r="AD660" s="981"/>
      <c r="AE660" s="981"/>
      <c r="AF660" s="981"/>
    </row>
    <row r="661" spans="1:32">
      <c r="A661" s="981"/>
      <c r="B661" s="635"/>
      <c r="J661" s="982"/>
      <c r="K661" s="982"/>
      <c r="O661" s="981"/>
      <c r="P661" s="981"/>
      <c r="Q661" s="981"/>
      <c r="R661" s="981"/>
      <c r="S661" s="981"/>
      <c r="T661" s="981"/>
      <c r="U661" s="981"/>
      <c r="V661" s="981"/>
      <c r="W661" s="981"/>
      <c r="X661" s="981"/>
      <c r="Y661" s="981"/>
      <c r="Z661" s="981"/>
      <c r="AA661" s="981"/>
      <c r="AB661" s="981"/>
      <c r="AC661" s="981"/>
      <c r="AD661" s="981"/>
      <c r="AE661" s="981"/>
      <c r="AF661" s="981"/>
    </row>
    <row r="662" spans="1:32">
      <c r="A662" s="981"/>
      <c r="B662" s="635"/>
      <c r="J662" s="982"/>
      <c r="K662" s="982"/>
      <c r="O662" s="981"/>
      <c r="P662" s="981"/>
      <c r="Q662" s="981"/>
      <c r="R662" s="981"/>
      <c r="S662" s="981"/>
      <c r="T662" s="981"/>
      <c r="U662" s="981"/>
      <c r="V662" s="981"/>
      <c r="W662" s="981"/>
      <c r="X662" s="981"/>
      <c r="Y662" s="981"/>
      <c r="Z662" s="981"/>
      <c r="AA662" s="981"/>
      <c r="AB662" s="981"/>
      <c r="AC662" s="981"/>
      <c r="AD662" s="981"/>
      <c r="AE662" s="981"/>
      <c r="AF662" s="981"/>
    </row>
    <row r="663" spans="1:32">
      <c r="A663" s="981"/>
      <c r="B663" s="635"/>
      <c r="J663" s="982"/>
      <c r="K663" s="982"/>
      <c r="O663" s="981"/>
      <c r="P663" s="981"/>
      <c r="Q663" s="981"/>
      <c r="R663" s="981"/>
      <c r="S663" s="981"/>
      <c r="T663" s="981"/>
      <c r="U663" s="981"/>
      <c r="V663" s="981"/>
      <c r="W663" s="981"/>
      <c r="X663" s="981"/>
      <c r="Y663" s="981"/>
      <c r="Z663" s="981"/>
      <c r="AA663" s="981"/>
      <c r="AB663" s="981"/>
      <c r="AC663" s="981"/>
      <c r="AD663" s="981"/>
      <c r="AE663" s="981"/>
      <c r="AF663" s="981"/>
    </row>
    <row r="664" spans="1:32">
      <c r="A664" s="981"/>
      <c r="B664" s="635"/>
      <c r="J664" s="982"/>
      <c r="K664" s="982"/>
      <c r="O664" s="981"/>
      <c r="P664" s="981"/>
      <c r="Q664" s="981"/>
      <c r="R664" s="981"/>
      <c r="S664" s="981"/>
      <c r="T664" s="981"/>
      <c r="U664" s="981"/>
      <c r="V664" s="981"/>
      <c r="W664" s="981"/>
      <c r="X664" s="981"/>
      <c r="Y664" s="981"/>
      <c r="Z664" s="981"/>
      <c r="AA664" s="981"/>
      <c r="AB664" s="981"/>
      <c r="AC664" s="981"/>
      <c r="AD664" s="981"/>
      <c r="AE664" s="981"/>
      <c r="AF664" s="981"/>
    </row>
    <row r="665" spans="1:32">
      <c r="A665" s="981"/>
      <c r="B665" s="635"/>
      <c r="J665" s="982"/>
      <c r="K665" s="982"/>
      <c r="O665" s="981"/>
      <c r="P665" s="981"/>
      <c r="Q665" s="981"/>
      <c r="R665" s="981"/>
      <c r="S665" s="981"/>
      <c r="T665" s="981"/>
      <c r="U665" s="981"/>
      <c r="V665" s="981"/>
      <c r="W665" s="981"/>
      <c r="X665" s="981"/>
      <c r="Y665" s="981"/>
      <c r="Z665" s="981"/>
      <c r="AA665" s="981"/>
      <c r="AB665" s="981"/>
      <c r="AC665" s="981"/>
      <c r="AD665" s="981"/>
      <c r="AE665" s="981"/>
      <c r="AF665" s="981"/>
    </row>
    <row r="666" spans="1:32">
      <c r="A666" s="981"/>
      <c r="B666" s="635"/>
      <c r="J666" s="982"/>
      <c r="K666" s="982"/>
      <c r="O666" s="981"/>
      <c r="P666" s="981"/>
      <c r="Q666" s="981"/>
      <c r="R666" s="981"/>
      <c r="S666" s="981"/>
      <c r="T666" s="981"/>
      <c r="U666" s="981"/>
      <c r="V666" s="981"/>
      <c r="W666" s="981"/>
      <c r="X666" s="981"/>
      <c r="Y666" s="981"/>
      <c r="Z666" s="981"/>
      <c r="AA666" s="981"/>
      <c r="AB666" s="981"/>
      <c r="AC666" s="981"/>
      <c r="AD666" s="981"/>
      <c r="AE666" s="981"/>
      <c r="AF666" s="981"/>
    </row>
    <row r="667" spans="1:32">
      <c r="A667" s="981"/>
      <c r="B667" s="635"/>
      <c r="J667" s="982"/>
      <c r="K667" s="982"/>
      <c r="O667" s="981"/>
      <c r="P667" s="981"/>
      <c r="Q667" s="981"/>
      <c r="R667" s="981"/>
      <c r="S667" s="981"/>
      <c r="T667" s="981"/>
      <c r="U667" s="981"/>
      <c r="V667" s="981"/>
      <c r="W667" s="981"/>
      <c r="X667" s="981"/>
      <c r="Y667" s="981"/>
      <c r="Z667" s="981"/>
      <c r="AA667" s="981"/>
      <c r="AB667" s="981"/>
      <c r="AC667" s="981"/>
      <c r="AD667" s="981"/>
      <c r="AE667" s="981"/>
      <c r="AF667" s="981"/>
    </row>
    <row r="668" spans="1:32">
      <c r="A668" s="981"/>
      <c r="B668" s="635"/>
      <c r="J668" s="982"/>
      <c r="K668" s="982"/>
      <c r="O668" s="981"/>
      <c r="P668" s="981"/>
      <c r="Q668" s="981"/>
      <c r="R668" s="981"/>
      <c r="S668" s="981"/>
      <c r="T668" s="981"/>
      <c r="U668" s="981"/>
      <c r="V668" s="981"/>
      <c r="W668" s="981"/>
      <c r="X668" s="981"/>
      <c r="Y668" s="981"/>
      <c r="Z668" s="981"/>
      <c r="AA668" s="981"/>
      <c r="AB668" s="981"/>
      <c r="AC668" s="981"/>
      <c r="AD668" s="981"/>
      <c r="AE668" s="981"/>
      <c r="AF668" s="981"/>
    </row>
    <row r="669" spans="1:32">
      <c r="A669" s="981"/>
      <c r="B669" s="635"/>
      <c r="J669" s="982"/>
      <c r="K669" s="982"/>
      <c r="O669" s="981"/>
      <c r="P669" s="981"/>
      <c r="Q669" s="981"/>
      <c r="R669" s="981"/>
      <c r="S669" s="981"/>
      <c r="T669" s="981"/>
      <c r="U669" s="981"/>
      <c r="V669" s="981"/>
      <c r="W669" s="981"/>
      <c r="X669" s="981"/>
      <c r="Y669" s="981"/>
      <c r="Z669" s="981"/>
      <c r="AA669" s="981"/>
      <c r="AB669" s="981"/>
      <c r="AC669" s="981"/>
      <c r="AD669" s="981"/>
      <c r="AE669" s="981"/>
      <c r="AF669" s="981"/>
    </row>
    <row r="670" spans="1:32">
      <c r="A670" s="981"/>
      <c r="B670" s="635"/>
      <c r="J670" s="982"/>
      <c r="K670" s="982"/>
      <c r="O670" s="981"/>
      <c r="P670" s="981"/>
      <c r="Q670" s="981"/>
      <c r="R670" s="981"/>
      <c r="S670" s="981"/>
      <c r="T670" s="981"/>
      <c r="U670" s="981"/>
      <c r="V670" s="981"/>
      <c r="W670" s="981"/>
      <c r="X670" s="981"/>
      <c r="Y670" s="981"/>
      <c r="Z670" s="981"/>
      <c r="AA670" s="981"/>
      <c r="AB670" s="981"/>
      <c r="AC670" s="981"/>
      <c r="AD670" s="981"/>
      <c r="AE670" s="981"/>
      <c r="AF670" s="981"/>
    </row>
    <row r="671" spans="1:32">
      <c r="A671" s="981"/>
      <c r="B671" s="635"/>
      <c r="J671" s="982"/>
      <c r="K671" s="982"/>
      <c r="O671" s="981"/>
      <c r="P671" s="981"/>
      <c r="Q671" s="981"/>
      <c r="R671" s="981"/>
      <c r="S671" s="981"/>
      <c r="T671" s="981"/>
      <c r="U671" s="981"/>
      <c r="V671" s="981"/>
      <c r="W671" s="981"/>
      <c r="X671" s="981"/>
      <c r="Y671" s="981"/>
      <c r="Z671" s="981"/>
      <c r="AA671" s="981"/>
      <c r="AB671" s="981"/>
      <c r="AC671" s="981"/>
      <c r="AD671" s="981"/>
      <c r="AE671" s="981"/>
      <c r="AF671" s="981"/>
    </row>
    <row r="672" spans="1:32">
      <c r="A672" s="981"/>
      <c r="B672" s="635"/>
      <c r="J672" s="982"/>
      <c r="K672" s="982"/>
      <c r="O672" s="981"/>
      <c r="P672" s="981"/>
      <c r="Q672" s="981"/>
      <c r="R672" s="981"/>
      <c r="S672" s="981"/>
      <c r="T672" s="981"/>
      <c r="U672" s="981"/>
      <c r="V672" s="981"/>
      <c r="W672" s="981"/>
      <c r="X672" s="981"/>
      <c r="Y672" s="981"/>
      <c r="Z672" s="981"/>
      <c r="AA672" s="981"/>
      <c r="AB672" s="981"/>
      <c r="AC672" s="981"/>
      <c r="AD672" s="981"/>
      <c r="AE672" s="981"/>
      <c r="AF672" s="981"/>
    </row>
    <row r="673" spans="1:32">
      <c r="A673" s="981"/>
      <c r="B673" s="635"/>
      <c r="J673" s="982"/>
      <c r="K673" s="982"/>
      <c r="O673" s="981"/>
      <c r="P673" s="981"/>
      <c r="Q673" s="981"/>
      <c r="R673" s="981"/>
      <c r="S673" s="981"/>
      <c r="T673" s="981"/>
      <c r="U673" s="981"/>
      <c r="V673" s="981"/>
      <c r="W673" s="981"/>
      <c r="X673" s="981"/>
      <c r="Y673" s="981"/>
      <c r="Z673" s="981"/>
      <c r="AA673" s="981"/>
      <c r="AB673" s="981"/>
      <c r="AC673" s="981"/>
      <c r="AD673" s="981"/>
      <c r="AE673" s="981"/>
      <c r="AF673" s="981"/>
    </row>
    <row r="674" spans="1:32">
      <c r="A674" s="981"/>
      <c r="B674" s="635"/>
      <c r="J674" s="982"/>
      <c r="K674" s="982"/>
      <c r="O674" s="981"/>
      <c r="P674" s="981"/>
      <c r="Q674" s="981"/>
      <c r="R674" s="981"/>
      <c r="S674" s="981"/>
      <c r="T674" s="981"/>
      <c r="U674" s="981"/>
      <c r="V674" s="981"/>
      <c r="W674" s="981"/>
      <c r="X674" s="981"/>
      <c r="Y674" s="981"/>
      <c r="Z674" s="981"/>
      <c r="AA674" s="981"/>
      <c r="AB674" s="981"/>
      <c r="AC674" s="981"/>
      <c r="AD674" s="981"/>
      <c r="AE674" s="981"/>
      <c r="AF674" s="981"/>
    </row>
    <row r="675" spans="1:32">
      <c r="A675" s="981"/>
      <c r="B675" s="635"/>
      <c r="J675" s="982"/>
      <c r="K675" s="982"/>
      <c r="O675" s="981"/>
      <c r="P675" s="981"/>
      <c r="Q675" s="981"/>
      <c r="R675" s="981"/>
      <c r="S675" s="981"/>
      <c r="T675" s="981"/>
      <c r="U675" s="981"/>
      <c r="V675" s="981"/>
      <c r="W675" s="981"/>
      <c r="X675" s="981"/>
      <c r="Y675" s="981"/>
      <c r="Z675" s="981"/>
      <c r="AA675" s="981"/>
      <c r="AB675" s="981"/>
      <c r="AC675" s="981"/>
      <c r="AD675" s="981"/>
      <c r="AE675" s="981"/>
      <c r="AF675" s="981"/>
    </row>
    <row r="676" spans="1:32">
      <c r="A676" s="981"/>
      <c r="B676" s="635"/>
      <c r="J676" s="982"/>
      <c r="K676" s="982"/>
      <c r="O676" s="981"/>
      <c r="P676" s="981"/>
      <c r="Q676" s="981"/>
      <c r="R676" s="981"/>
      <c r="S676" s="981"/>
      <c r="T676" s="981"/>
      <c r="U676" s="981"/>
      <c r="V676" s="981"/>
      <c r="W676" s="981"/>
      <c r="X676" s="981"/>
      <c r="Y676" s="981"/>
      <c r="Z676" s="981"/>
      <c r="AA676" s="981"/>
      <c r="AB676" s="981"/>
      <c r="AC676" s="981"/>
      <c r="AD676" s="981"/>
      <c r="AE676" s="981"/>
      <c r="AF676" s="981"/>
    </row>
    <row r="677" spans="1:32">
      <c r="A677" s="981"/>
      <c r="B677" s="635"/>
      <c r="J677" s="982"/>
      <c r="K677" s="982"/>
      <c r="O677" s="981"/>
      <c r="P677" s="981"/>
      <c r="Q677" s="981"/>
      <c r="R677" s="981"/>
      <c r="S677" s="981"/>
      <c r="T677" s="981"/>
      <c r="U677" s="981"/>
      <c r="V677" s="981"/>
      <c r="W677" s="981"/>
      <c r="X677" s="981"/>
      <c r="Y677" s="981"/>
      <c r="Z677" s="981"/>
      <c r="AA677" s="981"/>
      <c r="AB677" s="981"/>
      <c r="AC677" s="981"/>
      <c r="AD677" s="981"/>
      <c r="AE677" s="981"/>
      <c r="AF677" s="981"/>
    </row>
    <row r="678" spans="1:32">
      <c r="A678" s="981"/>
      <c r="B678" s="635"/>
      <c r="J678" s="982"/>
      <c r="K678" s="982"/>
      <c r="O678" s="981"/>
      <c r="P678" s="981"/>
      <c r="Q678" s="981"/>
      <c r="R678" s="981"/>
      <c r="S678" s="981"/>
      <c r="T678" s="981"/>
      <c r="U678" s="981"/>
      <c r="V678" s="981"/>
      <c r="W678" s="981"/>
      <c r="X678" s="981"/>
      <c r="Y678" s="981"/>
      <c r="Z678" s="981"/>
      <c r="AA678" s="981"/>
      <c r="AB678" s="981"/>
      <c r="AC678" s="981"/>
      <c r="AD678" s="981"/>
      <c r="AE678" s="981"/>
      <c r="AF678" s="981"/>
    </row>
    <row r="679" spans="1:32">
      <c r="A679" s="981"/>
      <c r="B679" s="635"/>
      <c r="J679" s="982"/>
      <c r="K679" s="982"/>
      <c r="O679" s="981"/>
      <c r="P679" s="981"/>
      <c r="Q679" s="981"/>
      <c r="R679" s="981"/>
      <c r="S679" s="981"/>
      <c r="T679" s="981"/>
      <c r="U679" s="981"/>
      <c r="V679" s="981"/>
      <c r="W679" s="981"/>
      <c r="X679" s="981"/>
      <c r="Y679" s="981"/>
      <c r="Z679" s="981"/>
      <c r="AA679" s="981"/>
      <c r="AB679" s="981"/>
      <c r="AC679" s="981"/>
      <c r="AD679" s="981"/>
      <c r="AE679" s="981"/>
      <c r="AF679" s="981"/>
    </row>
    <row r="680" spans="1:32">
      <c r="A680" s="981"/>
      <c r="B680" s="635"/>
      <c r="J680" s="982"/>
      <c r="K680" s="982"/>
      <c r="O680" s="981"/>
      <c r="P680" s="981"/>
      <c r="Q680" s="981"/>
      <c r="R680" s="981"/>
      <c r="S680" s="981"/>
      <c r="T680" s="981"/>
      <c r="U680" s="981"/>
      <c r="V680" s="981"/>
      <c r="W680" s="981"/>
      <c r="X680" s="981"/>
      <c r="Y680" s="981"/>
      <c r="Z680" s="981"/>
      <c r="AA680" s="981"/>
      <c r="AB680" s="981"/>
      <c r="AC680" s="981"/>
      <c r="AD680" s="981"/>
      <c r="AE680" s="981"/>
      <c r="AF680" s="981"/>
    </row>
    <row r="681" spans="1:32">
      <c r="A681" s="981"/>
      <c r="B681" s="635"/>
      <c r="J681" s="982"/>
      <c r="K681" s="982"/>
      <c r="O681" s="981"/>
      <c r="P681" s="981"/>
      <c r="Q681" s="981"/>
      <c r="R681" s="981"/>
      <c r="S681" s="981"/>
      <c r="T681" s="981"/>
      <c r="U681" s="981"/>
      <c r="V681" s="981"/>
      <c r="W681" s="981"/>
      <c r="X681" s="981"/>
      <c r="Y681" s="981"/>
      <c r="Z681" s="981"/>
      <c r="AA681" s="981"/>
      <c r="AB681" s="981"/>
      <c r="AC681" s="981"/>
      <c r="AD681" s="981"/>
      <c r="AE681" s="981"/>
      <c r="AF681" s="981"/>
    </row>
    <row r="682" spans="1:32">
      <c r="A682" s="981"/>
      <c r="B682" s="635"/>
      <c r="J682" s="982"/>
      <c r="K682" s="982"/>
      <c r="O682" s="981"/>
      <c r="P682" s="981"/>
      <c r="Q682" s="981"/>
      <c r="R682" s="981"/>
      <c r="S682" s="981"/>
      <c r="T682" s="981"/>
      <c r="U682" s="981"/>
      <c r="V682" s="981"/>
      <c r="W682" s="981"/>
      <c r="X682" s="981"/>
      <c r="Y682" s="981"/>
      <c r="Z682" s="981"/>
      <c r="AA682" s="981"/>
      <c r="AB682" s="981"/>
      <c r="AC682" s="981"/>
      <c r="AD682" s="981"/>
      <c r="AE682" s="981"/>
      <c r="AF682" s="981"/>
    </row>
    <row r="683" spans="1:32">
      <c r="A683" s="981"/>
      <c r="B683" s="635"/>
      <c r="J683" s="982"/>
      <c r="K683" s="982"/>
      <c r="O683" s="981"/>
      <c r="P683" s="981"/>
      <c r="Q683" s="981"/>
      <c r="R683" s="981"/>
      <c r="S683" s="981"/>
      <c r="T683" s="981"/>
      <c r="U683" s="981"/>
      <c r="V683" s="981"/>
      <c r="W683" s="981"/>
      <c r="X683" s="981"/>
      <c r="Y683" s="981"/>
      <c r="Z683" s="981"/>
      <c r="AA683" s="981"/>
      <c r="AB683" s="981"/>
      <c r="AC683" s="981"/>
      <c r="AD683" s="981"/>
      <c r="AE683" s="981"/>
      <c r="AF683" s="981"/>
    </row>
    <row r="684" spans="1:32">
      <c r="A684" s="981"/>
      <c r="B684" s="635"/>
      <c r="J684" s="982"/>
      <c r="K684" s="982"/>
      <c r="O684" s="981"/>
      <c r="P684" s="981"/>
      <c r="Q684" s="981"/>
      <c r="R684" s="981"/>
      <c r="S684" s="981"/>
      <c r="T684" s="981"/>
      <c r="U684" s="981"/>
      <c r="V684" s="981"/>
      <c r="W684" s="981"/>
      <c r="X684" s="981"/>
      <c r="Y684" s="981"/>
      <c r="Z684" s="981"/>
      <c r="AA684" s="981"/>
      <c r="AB684" s="981"/>
      <c r="AC684" s="981"/>
      <c r="AD684" s="981"/>
      <c r="AE684" s="981"/>
      <c r="AF684" s="981"/>
    </row>
    <row r="685" spans="1:32">
      <c r="A685" s="981"/>
      <c r="B685" s="635"/>
      <c r="J685" s="982"/>
      <c r="K685" s="982"/>
      <c r="O685" s="981"/>
      <c r="P685" s="981"/>
      <c r="Q685" s="981"/>
      <c r="R685" s="981"/>
      <c r="S685" s="981"/>
      <c r="T685" s="981"/>
      <c r="U685" s="981"/>
      <c r="V685" s="981"/>
      <c r="W685" s="981"/>
      <c r="X685" s="981"/>
      <c r="Y685" s="981"/>
      <c r="Z685" s="981"/>
      <c r="AA685" s="981"/>
      <c r="AB685" s="981"/>
      <c r="AC685" s="981"/>
      <c r="AD685" s="981"/>
      <c r="AE685" s="981"/>
      <c r="AF685" s="981"/>
    </row>
    <row r="686" spans="1:32">
      <c r="A686" s="981"/>
      <c r="B686" s="635"/>
      <c r="J686" s="982"/>
      <c r="K686" s="982"/>
      <c r="O686" s="981"/>
      <c r="P686" s="981"/>
      <c r="Q686" s="981"/>
      <c r="R686" s="981"/>
      <c r="S686" s="981"/>
      <c r="T686" s="981"/>
      <c r="U686" s="981"/>
      <c r="V686" s="981"/>
      <c r="W686" s="981"/>
      <c r="X686" s="981"/>
      <c r="Y686" s="981"/>
      <c r="Z686" s="981"/>
      <c r="AA686" s="981"/>
      <c r="AB686" s="981"/>
      <c r="AC686" s="981"/>
      <c r="AD686" s="981"/>
      <c r="AE686" s="981"/>
      <c r="AF686" s="981"/>
    </row>
    <row r="687" spans="1:32">
      <c r="A687" s="981"/>
      <c r="B687" s="635"/>
      <c r="J687" s="982"/>
      <c r="K687" s="982"/>
      <c r="O687" s="981"/>
      <c r="P687" s="981"/>
      <c r="Q687" s="981"/>
      <c r="R687" s="981"/>
      <c r="S687" s="981"/>
      <c r="T687" s="981"/>
      <c r="U687" s="981"/>
      <c r="V687" s="981"/>
      <c r="W687" s="981"/>
      <c r="X687" s="981"/>
      <c r="Y687" s="981"/>
      <c r="Z687" s="981"/>
      <c r="AA687" s="981"/>
      <c r="AB687" s="981"/>
      <c r="AC687" s="981"/>
      <c r="AD687" s="981"/>
      <c r="AE687" s="981"/>
      <c r="AF687" s="981"/>
    </row>
    <row r="688" spans="1:32">
      <c r="A688" s="981"/>
      <c r="B688" s="635"/>
      <c r="J688" s="982"/>
      <c r="K688" s="982"/>
      <c r="O688" s="981"/>
      <c r="P688" s="981"/>
      <c r="Q688" s="981"/>
      <c r="R688" s="981"/>
      <c r="S688" s="981"/>
      <c r="T688" s="981"/>
      <c r="U688" s="981"/>
      <c r="V688" s="981"/>
      <c r="W688" s="981"/>
      <c r="X688" s="981"/>
      <c r="Y688" s="981"/>
      <c r="Z688" s="981"/>
      <c r="AA688" s="981"/>
      <c r="AB688" s="981"/>
      <c r="AC688" s="981"/>
      <c r="AD688" s="981"/>
      <c r="AE688" s="981"/>
      <c r="AF688" s="981"/>
    </row>
    <row r="689" spans="1:32">
      <c r="A689" s="981"/>
      <c r="B689" s="635"/>
      <c r="J689" s="982"/>
      <c r="K689" s="982"/>
      <c r="O689" s="981"/>
      <c r="P689" s="981"/>
      <c r="Q689" s="981"/>
      <c r="R689" s="981"/>
      <c r="S689" s="981"/>
      <c r="T689" s="981"/>
      <c r="U689" s="981"/>
      <c r="V689" s="981"/>
      <c r="W689" s="981"/>
      <c r="X689" s="981"/>
      <c r="Y689" s="981"/>
      <c r="Z689" s="981"/>
      <c r="AA689" s="981"/>
      <c r="AB689" s="981"/>
      <c r="AC689" s="981"/>
      <c r="AD689" s="981"/>
      <c r="AE689" s="981"/>
      <c r="AF689" s="981"/>
    </row>
    <row r="690" spans="1:32">
      <c r="A690" s="981"/>
      <c r="B690" s="635"/>
      <c r="J690" s="982"/>
      <c r="K690" s="982"/>
      <c r="O690" s="981"/>
      <c r="P690" s="981"/>
      <c r="Q690" s="981"/>
      <c r="R690" s="981"/>
      <c r="S690" s="981"/>
      <c r="T690" s="981"/>
      <c r="U690" s="981"/>
      <c r="V690" s="981"/>
      <c r="W690" s="981"/>
      <c r="X690" s="981"/>
      <c r="Y690" s="981"/>
      <c r="Z690" s="981"/>
      <c r="AA690" s="981"/>
      <c r="AB690" s="981"/>
      <c r="AC690" s="981"/>
      <c r="AD690" s="981"/>
      <c r="AE690" s="981"/>
      <c r="AF690" s="981"/>
    </row>
    <row r="691" spans="1:32">
      <c r="A691" s="981"/>
      <c r="B691" s="635"/>
      <c r="J691" s="982"/>
      <c r="K691" s="982"/>
      <c r="O691" s="981"/>
      <c r="P691" s="981"/>
      <c r="Q691" s="981"/>
      <c r="R691" s="981"/>
      <c r="S691" s="981"/>
      <c r="T691" s="981"/>
      <c r="U691" s="981"/>
      <c r="V691" s="981"/>
      <c r="W691" s="981"/>
      <c r="X691" s="981"/>
      <c r="Y691" s="981"/>
      <c r="Z691" s="981"/>
      <c r="AA691" s="981"/>
      <c r="AB691" s="981"/>
      <c r="AC691" s="981"/>
      <c r="AD691" s="981"/>
      <c r="AE691" s="981"/>
      <c r="AF691" s="981"/>
    </row>
    <row r="692" spans="1:32">
      <c r="A692" s="981"/>
      <c r="B692" s="635"/>
      <c r="J692" s="982"/>
      <c r="K692" s="982"/>
      <c r="O692" s="981"/>
      <c r="P692" s="981"/>
      <c r="Q692" s="981"/>
      <c r="R692" s="981"/>
      <c r="S692" s="981"/>
      <c r="T692" s="981"/>
      <c r="U692" s="981"/>
      <c r="V692" s="981"/>
      <c r="W692" s="981"/>
      <c r="X692" s="981"/>
      <c r="Y692" s="981"/>
      <c r="Z692" s="981"/>
      <c r="AA692" s="981"/>
      <c r="AB692" s="981"/>
      <c r="AC692" s="981"/>
      <c r="AD692" s="981"/>
      <c r="AE692" s="981"/>
      <c r="AF692" s="981"/>
    </row>
    <row r="693" spans="1:32">
      <c r="A693" s="981"/>
      <c r="B693" s="635"/>
      <c r="J693" s="982"/>
      <c r="K693" s="982"/>
      <c r="O693" s="981"/>
      <c r="P693" s="981"/>
      <c r="Q693" s="981"/>
      <c r="R693" s="981"/>
      <c r="S693" s="981"/>
      <c r="T693" s="981"/>
      <c r="U693" s="981"/>
      <c r="V693" s="981"/>
      <c r="W693" s="981"/>
      <c r="X693" s="981"/>
      <c r="Y693" s="981"/>
      <c r="Z693" s="981"/>
      <c r="AA693" s="981"/>
      <c r="AB693" s="981"/>
      <c r="AC693" s="981"/>
      <c r="AD693" s="981"/>
      <c r="AE693" s="981"/>
      <c r="AF693" s="981"/>
    </row>
    <row r="694" spans="1:32">
      <c r="A694" s="981"/>
      <c r="B694" s="635"/>
      <c r="J694" s="982"/>
      <c r="K694" s="982"/>
      <c r="O694" s="981"/>
      <c r="P694" s="981"/>
      <c r="Q694" s="981"/>
      <c r="R694" s="981"/>
      <c r="S694" s="981"/>
      <c r="T694" s="981"/>
      <c r="U694" s="981"/>
      <c r="V694" s="981"/>
      <c r="W694" s="981"/>
      <c r="X694" s="981"/>
      <c r="Y694" s="981"/>
      <c r="Z694" s="981"/>
      <c r="AA694" s="981"/>
      <c r="AB694" s="981"/>
      <c r="AC694" s="981"/>
      <c r="AD694" s="981"/>
      <c r="AE694" s="981"/>
      <c r="AF694" s="981"/>
    </row>
    <row r="695" spans="1:32">
      <c r="A695" s="981"/>
      <c r="B695" s="635"/>
      <c r="J695" s="982"/>
      <c r="K695" s="982"/>
      <c r="O695" s="981"/>
      <c r="P695" s="981"/>
      <c r="Q695" s="981"/>
      <c r="R695" s="981"/>
      <c r="S695" s="981"/>
      <c r="T695" s="981"/>
      <c r="U695" s="981"/>
      <c r="V695" s="981"/>
      <c r="W695" s="981"/>
      <c r="X695" s="981"/>
      <c r="Y695" s="981"/>
      <c r="Z695" s="981"/>
      <c r="AA695" s="981"/>
      <c r="AB695" s="981"/>
      <c r="AC695" s="981"/>
      <c r="AD695" s="981"/>
      <c r="AE695" s="981"/>
      <c r="AF695" s="981"/>
    </row>
    <row r="696" spans="1:32">
      <c r="A696" s="981"/>
      <c r="B696" s="635"/>
      <c r="J696" s="982"/>
      <c r="K696" s="982"/>
      <c r="O696" s="981"/>
      <c r="P696" s="981"/>
      <c r="Q696" s="981"/>
      <c r="R696" s="981"/>
      <c r="S696" s="981"/>
      <c r="T696" s="981"/>
      <c r="U696" s="981"/>
      <c r="V696" s="981"/>
      <c r="W696" s="981"/>
      <c r="X696" s="981"/>
      <c r="Y696" s="981"/>
      <c r="Z696" s="981"/>
      <c r="AA696" s="981"/>
      <c r="AB696" s="981"/>
      <c r="AC696" s="981"/>
      <c r="AD696" s="981"/>
      <c r="AE696" s="981"/>
      <c r="AF696" s="981"/>
    </row>
    <row r="697" spans="1:32">
      <c r="A697" s="981"/>
      <c r="B697" s="635"/>
      <c r="J697" s="982"/>
      <c r="K697" s="982"/>
      <c r="O697" s="981"/>
      <c r="P697" s="981"/>
      <c r="Q697" s="981"/>
      <c r="R697" s="981"/>
      <c r="S697" s="981"/>
      <c r="T697" s="981"/>
      <c r="U697" s="981"/>
      <c r="V697" s="981"/>
      <c r="W697" s="981"/>
      <c r="X697" s="981"/>
      <c r="Y697" s="981"/>
      <c r="Z697" s="981"/>
      <c r="AA697" s="981"/>
      <c r="AB697" s="981"/>
      <c r="AC697" s="981"/>
      <c r="AD697" s="981"/>
      <c r="AE697" s="981"/>
      <c r="AF697" s="981"/>
    </row>
    <row r="698" spans="1:32">
      <c r="A698" s="981"/>
      <c r="B698" s="635"/>
      <c r="J698" s="982"/>
      <c r="K698" s="982"/>
      <c r="O698" s="981"/>
      <c r="P698" s="981"/>
      <c r="Q698" s="981"/>
      <c r="R698" s="981"/>
      <c r="S698" s="981"/>
      <c r="T698" s="981"/>
      <c r="U698" s="981"/>
      <c r="V698" s="981"/>
      <c r="W698" s="981"/>
      <c r="X698" s="981"/>
      <c r="Y698" s="981"/>
      <c r="Z698" s="981"/>
      <c r="AA698" s="981"/>
      <c r="AB698" s="981"/>
      <c r="AC698" s="981"/>
      <c r="AD698" s="981"/>
      <c r="AE698" s="981"/>
      <c r="AF698" s="981"/>
    </row>
    <row r="699" spans="1:32">
      <c r="A699" s="981"/>
      <c r="B699" s="635"/>
      <c r="J699" s="982"/>
      <c r="K699" s="982"/>
      <c r="O699" s="981"/>
      <c r="P699" s="981"/>
      <c r="Q699" s="981"/>
      <c r="R699" s="981"/>
      <c r="S699" s="981"/>
      <c r="T699" s="981"/>
      <c r="U699" s="981"/>
      <c r="V699" s="981"/>
      <c r="W699" s="981"/>
      <c r="X699" s="981"/>
      <c r="Y699" s="981"/>
      <c r="Z699" s="981"/>
      <c r="AA699" s="981"/>
      <c r="AB699" s="981"/>
      <c r="AC699" s="981"/>
      <c r="AD699" s="981"/>
      <c r="AE699" s="981"/>
      <c r="AF699" s="981"/>
    </row>
    <row r="700" spans="1:32">
      <c r="A700" s="981"/>
      <c r="B700" s="635"/>
      <c r="J700" s="982"/>
      <c r="K700" s="982"/>
      <c r="O700" s="981"/>
      <c r="P700" s="981"/>
      <c r="Q700" s="981"/>
      <c r="R700" s="981"/>
      <c r="S700" s="981"/>
      <c r="T700" s="981"/>
      <c r="U700" s="981"/>
      <c r="V700" s="981"/>
      <c r="W700" s="981"/>
      <c r="X700" s="981"/>
      <c r="Y700" s="981"/>
      <c r="Z700" s="981"/>
      <c r="AA700" s="981"/>
      <c r="AB700" s="981"/>
      <c r="AC700" s="981"/>
      <c r="AD700" s="981"/>
      <c r="AE700" s="981"/>
      <c r="AF700" s="981"/>
    </row>
    <row r="701" spans="1:32">
      <c r="A701" s="981"/>
      <c r="B701" s="635"/>
      <c r="J701" s="982"/>
      <c r="K701" s="982"/>
      <c r="O701" s="981"/>
      <c r="P701" s="981"/>
      <c r="Q701" s="981"/>
      <c r="R701" s="981"/>
      <c r="S701" s="981"/>
      <c r="T701" s="981"/>
      <c r="U701" s="981"/>
      <c r="V701" s="981"/>
      <c r="W701" s="981"/>
      <c r="X701" s="981"/>
      <c r="Y701" s="981"/>
      <c r="Z701" s="981"/>
      <c r="AA701" s="981"/>
      <c r="AB701" s="981"/>
      <c r="AC701" s="981"/>
      <c r="AD701" s="981"/>
      <c r="AE701" s="981"/>
      <c r="AF701" s="981"/>
    </row>
    <row r="702" spans="1:32">
      <c r="A702" s="981"/>
      <c r="B702" s="635"/>
      <c r="J702" s="982"/>
      <c r="K702" s="982"/>
      <c r="O702" s="981"/>
      <c r="P702" s="981"/>
      <c r="Q702" s="981"/>
      <c r="R702" s="981"/>
      <c r="S702" s="981"/>
      <c r="T702" s="981"/>
      <c r="U702" s="981"/>
      <c r="V702" s="981"/>
      <c r="W702" s="981"/>
      <c r="X702" s="981"/>
      <c r="Y702" s="981"/>
      <c r="Z702" s="981"/>
      <c r="AA702" s="981"/>
      <c r="AB702" s="981"/>
      <c r="AC702" s="981"/>
      <c r="AD702" s="981"/>
      <c r="AE702" s="981"/>
      <c r="AF702" s="981"/>
    </row>
    <row r="703" spans="1:32">
      <c r="A703" s="981"/>
      <c r="B703" s="635"/>
      <c r="J703" s="982"/>
      <c r="K703" s="982"/>
      <c r="O703" s="981"/>
      <c r="P703" s="981"/>
      <c r="Q703" s="981"/>
      <c r="R703" s="981"/>
      <c r="S703" s="981"/>
      <c r="T703" s="981"/>
      <c r="U703" s="981"/>
      <c r="V703" s="981"/>
      <c r="W703" s="981"/>
      <c r="X703" s="981"/>
      <c r="Y703" s="981"/>
      <c r="Z703" s="981"/>
      <c r="AA703" s="981"/>
      <c r="AB703" s="981"/>
      <c r="AC703" s="981"/>
      <c r="AD703" s="981"/>
      <c r="AE703" s="981"/>
      <c r="AF703" s="981"/>
    </row>
    <row r="704" spans="1:32">
      <c r="A704" s="981"/>
      <c r="B704" s="635"/>
      <c r="J704" s="982"/>
      <c r="K704" s="982"/>
      <c r="O704" s="981"/>
      <c r="P704" s="981"/>
      <c r="Q704" s="981"/>
      <c r="R704" s="981"/>
      <c r="S704" s="981"/>
      <c r="T704" s="981"/>
      <c r="U704" s="981"/>
      <c r="V704" s="981"/>
      <c r="W704" s="981"/>
      <c r="X704" s="981"/>
      <c r="Y704" s="981"/>
      <c r="Z704" s="981"/>
      <c r="AA704" s="981"/>
      <c r="AB704" s="981"/>
      <c r="AC704" s="981"/>
      <c r="AD704" s="981"/>
      <c r="AE704" s="981"/>
      <c r="AF704" s="981"/>
    </row>
    <row r="705" spans="1:32">
      <c r="A705" s="981"/>
      <c r="B705" s="635"/>
      <c r="J705" s="982"/>
      <c r="K705" s="982"/>
      <c r="O705" s="981"/>
      <c r="P705" s="981"/>
      <c r="Q705" s="981"/>
      <c r="R705" s="981"/>
      <c r="S705" s="981"/>
      <c r="T705" s="981"/>
      <c r="U705" s="981"/>
      <c r="V705" s="981"/>
      <c r="W705" s="981"/>
      <c r="X705" s="981"/>
      <c r="Y705" s="981"/>
      <c r="Z705" s="981"/>
      <c r="AA705" s="981"/>
      <c r="AB705" s="981"/>
      <c r="AC705" s="981"/>
      <c r="AD705" s="981"/>
      <c r="AE705" s="981"/>
      <c r="AF705" s="981"/>
    </row>
    <row r="706" spans="1:32">
      <c r="A706" s="981"/>
      <c r="B706" s="635"/>
      <c r="J706" s="982"/>
      <c r="K706" s="982"/>
      <c r="O706" s="981"/>
      <c r="P706" s="981"/>
      <c r="Q706" s="981"/>
      <c r="R706" s="981"/>
      <c r="S706" s="981"/>
      <c r="T706" s="981"/>
      <c r="U706" s="981"/>
      <c r="V706" s="981"/>
      <c r="W706" s="981"/>
      <c r="X706" s="981"/>
      <c r="Y706" s="981"/>
      <c r="Z706" s="981"/>
      <c r="AA706" s="981"/>
      <c r="AB706" s="981"/>
      <c r="AC706" s="981"/>
      <c r="AD706" s="981"/>
      <c r="AE706" s="981"/>
      <c r="AF706" s="981"/>
    </row>
    <row r="707" spans="1:32">
      <c r="A707" s="981"/>
      <c r="B707" s="635"/>
      <c r="J707" s="982"/>
      <c r="K707" s="982"/>
      <c r="O707" s="981"/>
      <c r="P707" s="981"/>
      <c r="Q707" s="981"/>
      <c r="R707" s="981"/>
      <c r="S707" s="981"/>
      <c r="T707" s="981"/>
      <c r="U707" s="981"/>
      <c r="V707" s="981"/>
      <c r="W707" s="981"/>
      <c r="X707" s="981"/>
      <c r="Y707" s="981"/>
      <c r="Z707" s="981"/>
      <c r="AA707" s="981"/>
      <c r="AB707" s="981"/>
      <c r="AC707" s="981"/>
      <c r="AD707" s="981"/>
      <c r="AE707" s="981"/>
      <c r="AF707" s="981"/>
    </row>
    <row r="708" spans="1:32">
      <c r="A708" s="981"/>
      <c r="B708" s="635"/>
      <c r="J708" s="982"/>
      <c r="K708" s="982"/>
      <c r="O708" s="981"/>
      <c r="P708" s="981"/>
      <c r="Q708" s="981"/>
      <c r="R708" s="981"/>
      <c r="S708" s="981"/>
      <c r="T708" s="981"/>
      <c r="U708" s="981"/>
      <c r="V708" s="981"/>
      <c r="W708" s="981"/>
      <c r="X708" s="981"/>
      <c r="Y708" s="981"/>
      <c r="Z708" s="981"/>
      <c r="AA708" s="981"/>
      <c r="AB708" s="981"/>
      <c r="AC708" s="981"/>
      <c r="AD708" s="981"/>
      <c r="AE708" s="981"/>
      <c r="AF708" s="981"/>
    </row>
    <row r="709" spans="1:32">
      <c r="A709" s="981"/>
      <c r="B709" s="635"/>
      <c r="J709" s="982"/>
      <c r="K709" s="982"/>
      <c r="O709" s="981"/>
      <c r="P709" s="981"/>
      <c r="Q709" s="981"/>
      <c r="R709" s="981"/>
      <c r="S709" s="981"/>
      <c r="T709" s="981"/>
      <c r="U709" s="981"/>
      <c r="V709" s="981"/>
      <c r="W709" s="981"/>
      <c r="X709" s="981"/>
      <c r="Y709" s="981"/>
      <c r="Z709" s="981"/>
      <c r="AA709" s="981"/>
      <c r="AB709" s="981"/>
      <c r="AC709" s="981"/>
      <c r="AD709" s="981"/>
      <c r="AE709" s="981"/>
      <c r="AF709" s="981"/>
    </row>
    <row r="710" spans="1:32">
      <c r="A710" s="981"/>
      <c r="B710" s="635"/>
      <c r="J710" s="982"/>
      <c r="K710" s="982"/>
      <c r="O710" s="981"/>
      <c r="P710" s="981"/>
      <c r="Q710" s="981"/>
      <c r="R710" s="981"/>
      <c r="S710" s="981"/>
      <c r="T710" s="981"/>
      <c r="U710" s="981"/>
      <c r="V710" s="981"/>
      <c r="W710" s="981"/>
      <c r="X710" s="981"/>
      <c r="Y710" s="981"/>
      <c r="Z710" s="981"/>
      <c r="AA710" s="981"/>
      <c r="AB710" s="981"/>
      <c r="AC710" s="981"/>
      <c r="AD710" s="981"/>
      <c r="AE710" s="981"/>
      <c r="AF710" s="981"/>
    </row>
    <row r="711" spans="1:32">
      <c r="A711" s="981"/>
      <c r="B711" s="635"/>
      <c r="J711" s="982"/>
      <c r="K711" s="982"/>
      <c r="O711" s="981"/>
      <c r="P711" s="981"/>
      <c r="Q711" s="981"/>
      <c r="R711" s="981"/>
      <c r="S711" s="981"/>
      <c r="T711" s="981"/>
      <c r="U711" s="981"/>
      <c r="V711" s="981"/>
      <c r="W711" s="981"/>
      <c r="X711" s="981"/>
      <c r="Y711" s="981"/>
      <c r="Z711" s="981"/>
      <c r="AA711" s="981"/>
      <c r="AB711" s="981"/>
      <c r="AC711" s="981"/>
      <c r="AD711" s="981"/>
      <c r="AE711" s="981"/>
      <c r="AF711" s="981"/>
    </row>
    <row r="712" spans="1:32">
      <c r="A712" s="981"/>
      <c r="B712" s="635"/>
      <c r="J712" s="982"/>
      <c r="K712" s="982"/>
      <c r="O712" s="981"/>
      <c r="P712" s="981"/>
      <c r="Q712" s="981"/>
      <c r="R712" s="981"/>
      <c r="S712" s="981"/>
      <c r="T712" s="981"/>
      <c r="U712" s="981"/>
      <c r="V712" s="981"/>
      <c r="W712" s="981"/>
      <c r="X712" s="981"/>
      <c r="Y712" s="981"/>
      <c r="Z712" s="981"/>
      <c r="AA712" s="981"/>
      <c r="AB712" s="981"/>
      <c r="AC712" s="981"/>
      <c r="AD712" s="981"/>
      <c r="AE712" s="981"/>
      <c r="AF712" s="981"/>
    </row>
    <row r="713" spans="1:32">
      <c r="A713" s="981"/>
      <c r="B713" s="635"/>
      <c r="J713" s="982"/>
      <c r="K713" s="982"/>
      <c r="O713" s="981"/>
      <c r="P713" s="981"/>
      <c r="Q713" s="981"/>
      <c r="R713" s="981"/>
      <c r="S713" s="981"/>
      <c r="T713" s="981"/>
      <c r="U713" s="981"/>
      <c r="V713" s="981"/>
      <c r="W713" s="981"/>
      <c r="X713" s="981"/>
      <c r="Y713" s="981"/>
      <c r="Z713" s="981"/>
      <c r="AA713" s="981"/>
      <c r="AB713" s="981"/>
      <c r="AC713" s="981"/>
      <c r="AD713" s="981"/>
      <c r="AE713" s="981"/>
      <c r="AF713" s="981"/>
    </row>
    <row r="714" spans="1:32">
      <c r="A714" s="981"/>
      <c r="B714" s="635"/>
      <c r="J714" s="982"/>
      <c r="K714" s="982"/>
      <c r="O714" s="981"/>
      <c r="P714" s="981"/>
      <c r="Q714" s="981"/>
      <c r="R714" s="981"/>
      <c r="S714" s="981"/>
      <c r="T714" s="981"/>
      <c r="U714" s="981"/>
      <c r="V714" s="981"/>
      <c r="W714" s="981"/>
      <c r="X714" s="981"/>
      <c r="Y714" s="981"/>
      <c r="Z714" s="981"/>
      <c r="AA714" s="981"/>
      <c r="AB714" s="981"/>
      <c r="AC714" s="981"/>
      <c r="AD714" s="981"/>
      <c r="AE714" s="981"/>
      <c r="AF714" s="981"/>
    </row>
    <row r="715" spans="1:32">
      <c r="A715" s="981"/>
      <c r="B715" s="635"/>
      <c r="J715" s="982"/>
      <c r="K715" s="982"/>
      <c r="O715" s="981"/>
      <c r="P715" s="981"/>
      <c r="Q715" s="981"/>
      <c r="R715" s="981"/>
      <c r="S715" s="981"/>
      <c r="T715" s="981"/>
      <c r="U715" s="981"/>
      <c r="V715" s="981"/>
      <c r="W715" s="981"/>
      <c r="X715" s="981"/>
      <c r="Y715" s="981"/>
      <c r="Z715" s="981"/>
      <c r="AA715" s="981"/>
      <c r="AB715" s="981"/>
      <c r="AC715" s="981"/>
      <c r="AD715" s="981"/>
      <c r="AE715" s="981"/>
      <c r="AF715" s="981"/>
    </row>
    <row r="716" spans="1:32">
      <c r="A716" s="981"/>
      <c r="B716" s="635"/>
      <c r="J716" s="982"/>
      <c r="K716" s="982"/>
      <c r="O716" s="981"/>
      <c r="P716" s="981"/>
      <c r="Q716" s="981"/>
      <c r="R716" s="981"/>
      <c r="S716" s="981"/>
      <c r="T716" s="981"/>
      <c r="U716" s="981"/>
      <c r="V716" s="981"/>
      <c r="W716" s="981"/>
      <c r="X716" s="981"/>
      <c r="Y716" s="981"/>
      <c r="Z716" s="981"/>
      <c r="AA716" s="981"/>
      <c r="AB716" s="981"/>
      <c r="AC716" s="981"/>
      <c r="AD716" s="981"/>
      <c r="AE716" s="981"/>
      <c r="AF716" s="981"/>
    </row>
    <row r="717" spans="1:32">
      <c r="A717" s="981"/>
      <c r="B717" s="635"/>
      <c r="J717" s="982"/>
      <c r="K717" s="982"/>
      <c r="O717" s="981"/>
      <c r="P717" s="981"/>
      <c r="Q717" s="981"/>
      <c r="R717" s="981"/>
      <c r="S717" s="981"/>
      <c r="T717" s="981"/>
      <c r="U717" s="981"/>
      <c r="V717" s="981"/>
      <c r="W717" s="981"/>
      <c r="X717" s="981"/>
      <c r="Y717" s="981"/>
      <c r="Z717" s="981"/>
      <c r="AA717" s="981"/>
      <c r="AB717" s="981"/>
      <c r="AC717" s="981"/>
      <c r="AD717" s="981"/>
      <c r="AE717" s="981"/>
      <c r="AF717" s="981"/>
    </row>
    <row r="718" spans="1:32">
      <c r="A718" s="981"/>
      <c r="B718" s="635"/>
      <c r="J718" s="982"/>
      <c r="K718" s="982"/>
      <c r="O718" s="981"/>
      <c r="P718" s="981"/>
      <c r="Q718" s="981"/>
      <c r="R718" s="981"/>
      <c r="S718" s="981"/>
      <c r="T718" s="981"/>
      <c r="U718" s="981"/>
      <c r="V718" s="981"/>
      <c r="W718" s="981"/>
      <c r="X718" s="981"/>
      <c r="Y718" s="981"/>
      <c r="Z718" s="981"/>
      <c r="AA718" s="981"/>
      <c r="AB718" s="981"/>
      <c r="AC718" s="981"/>
      <c r="AD718" s="981"/>
      <c r="AE718" s="981"/>
      <c r="AF718" s="981"/>
    </row>
    <row r="719" spans="1:32">
      <c r="A719" s="981"/>
      <c r="B719" s="635"/>
      <c r="J719" s="982"/>
      <c r="K719" s="982"/>
      <c r="O719" s="981"/>
      <c r="P719" s="981"/>
      <c r="Q719" s="981"/>
      <c r="R719" s="981"/>
      <c r="S719" s="981"/>
      <c r="T719" s="981"/>
      <c r="U719" s="981"/>
      <c r="V719" s="981"/>
      <c r="W719" s="981"/>
      <c r="X719" s="981"/>
      <c r="Y719" s="981"/>
      <c r="Z719" s="981"/>
      <c r="AA719" s="981"/>
      <c r="AB719" s="981"/>
      <c r="AC719" s="981"/>
      <c r="AD719" s="981"/>
      <c r="AE719" s="981"/>
      <c r="AF719" s="981"/>
    </row>
    <row r="720" spans="1:32">
      <c r="A720" s="981"/>
      <c r="B720" s="635"/>
      <c r="J720" s="982"/>
      <c r="K720" s="982"/>
      <c r="O720" s="981"/>
      <c r="P720" s="981"/>
      <c r="Q720" s="981"/>
      <c r="R720" s="981"/>
      <c r="S720" s="981"/>
      <c r="T720" s="981"/>
      <c r="U720" s="981"/>
      <c r="V720" s="981"/>
      <c r="W720" s="981"/>
      <c r="X720" s="981"/>
      <c r="Y720" s="981"/>
      <c r="Z720" s="981"/>
      <c r="AA720" s="981"/>
      <c r="AB720" s="981"/>
      <c r="AC720" s="981"/>
      <c r="AD720" s="981"/>
      <c r="AE720" s="981"/>
      <c r="AF720" s="981"/>
    </row>
    <row r="721" spans="1:32">
      <c r="A721" s="981"/>
      <c r="B721" s="635"/>
      <c r="J721" s="982"/>
      <c r="K721" s="982"/>
      <c r="O721" s="981"/>
      <c r="P721" s="981"/>
      <c r="Q721" s="981"/>
      <c r="R721" s="981"/>
      <c r="S721" s="981"/>
      <c r="T721" s="981"/>
      <c r="U721" s="981"/>
      <c r="V721" s="981"/>
      <c r="W721" s="981"/>
      <c r="X721" s="981"/>
      <c r="Y721" s="981"/>
      <c r="Z721" s="981"/>
      <c r="AA721" s="981"/>
      <c r="AB721" s="981"/>
      <c r="AC721" s="981"/>
      <c r="AD721" s="981"/>
      <c r="AE721" s="981"/>
      <c r="AF721" s="981"/>
    </row>
    <row r="722" spans="1:32">
      <c r="A722" s="981"/>
      <c r="B722" s="635"/>
      <c r="J722" s="982"/>
      <c r="K722" s="982"/>
      <c r="O722" s="981"/>
      <c r="P722" s="981"/>
      <c r="Q722" s="981"/>
      <c r="R722" s="981"/>
      <c r="S722" s="981"/>
      <c r="T722" s="981"/>
      <c r="U722" s="981"/>
      <c r="V722" s="981"/>
      <c r="W722" s="981"/>
      <c r="X722" s="981"/>
      <c r="Y722" s="981"/>
      <c r="Z722" s="981"/>
      <c r="AA722" s="981"/>
      <c r="AB722" s="981"/>
      <c r="AC722" s="981"/>
      <c r="AD722" s="981"/>
      <c r="AE722" s="981"/>
      <c r="AF722" s="981"/>
    </row>
    <row r="723" spans="1:32">
      <c r="A723" s="981"/>
      <c r="B723" s="635"/>
      <c r="J723" s="982"/>
      <c r="K723" s="982"/>
      <c r="O723" s="981"/>
      <c r="P723" s="981"/>
      <c r="Q723" s="981"/>
      <c r="R723" s="981"/>
      <c r="S723" s="981"/>
      <c r="T723" s="981"/>
      <c r="U723" s="981"/>
      <c r="V723" s="981"/>
      <c r="W723" s="981"/>
      <c r="X723" s="981"/>
      <c r="Y723" s="981"/>
      <c r="Z723" s="981"/>
      <c r="AA723" s="981"/>
      <c r="AB723" s="981"/>
      <c r="AC723" s="981"/>
      <c r="AD723" s="981"/>
      <c r="AE723" s="981"/>
      <c r="AF723" s="981"/>
    </row>
    <row r="724" spans="1:32">
      <c r="A724" s="981"/>
      <c r="B724" s="635"/>
      <c r="J724" s="982"/>
      <c r="K724" s="982"/>
      <c r="O724" s="981"/>
      <c r="P724" s="981"/>
      <c r="Q724" s="981"/>
      <c r="R724" s="981"/>
      <c r="S724" s="981"/>
      <c r="T724" s="981"/>
      <c r="U724" s="981"/>
      <c r="V724" s="981"/>
      <c r="W724" s="981"/>
      <c r="X724" s="981"/>
      <c r="Y724" s="981"/>
      <c r="Z724" s="981"/>
      <c r="AA724" s="981"/>
      <c r="AB724" s="981"/>
      <c r="AC724" s="981"/>
      <c r="AD724" s="981"/>
      <c r="AE724" s="981"/>
      <c r="AF724" s="981"/>
    </row>
    <row r="725" spans="1:32">
      <c r="A725" s="981"/>
      <c r="B725" s="635"/>
      <c r="J725" s="982"/>
      <c r="K725" s="982"/>
      <c r="O725" s="981"/>
      <c r="P725" s="981"/>
      <c r="Q725" s="981"/>
      <c r="R725" s="981"/>
      <c r="S725" s="981"/>
      <c r="T725" s="981"/>
      <c r="U725" s="981"/>
      <c r="V725" s="981"/>
      <c r="W725" s="981"/>
      <c r="X725" s="981"/>
      <c r="Y725" s="981"/>
      <c r="Z725" s="981"/>
      <c r="AA725" s="981"/>
      <c r="AB725" s="981"/>
      <c r="AC725" s="981"/>
      <c r="AD725" s="981"/>
      <c r="AE725" s="981"/>
      <c r="AF725" s="981"/>
    </row>
    <row r="726" spans="1:32">
      <c r="A726" s="981"/>
      <c r="B726" s="635"/>
      <c r="J726" s="982"/>
      <c r="K726" s="982"/>
      <c r="O726" s="981"/>
      <c r="P726" s="981"/>
      <c r="Q726" s="981"/>
      <c r="R726" s="981"/>
      <c r="S726" s="981"/>
      <c r="T726" s="981"/>
      <c r="U726" s="981"/>
      <c r="V726" s="981"/>
      <c r="W726" s="981"/>
      <c r="X726" s="981"/>
      <c r="Y726" s="981"/>
      <c r="Z726" s="981"/>
      <c r="AA726" s="981"/>
      <c r="AB726" s="981"/>
      <c r="AC726" s="981"/>
      <c r="AD726" s="981"/>
      <c r="AE726" s="981"/>
      <c r="AF726" s="981"/>
    </row>
    <row r="727" spans="1:32">
      <c r="A727" s="981"/>
      <c r="B727" s="635"/>
      <c r="J727" s="982"/>
      <c r="K727" s="982"/>
      <c r="O727" s="981"/>
      <c r="P727" s="981"/>
      <c r="Q727" s="981"/>
      <c r="R727" s="981"/>
      <c r="S727" s="981"/>
      <c r="T727" s="981"/>
      <c r="U727" s="981"/>
      <c r="V727" s="981"/>
      <c r="W727" s="981"/>
      <c r="X727" s="981"/>
      <c r="Y727" s="981"/>
      <c r="Z727" s="981"/>
      <c r="AA727" s="981"/>
      <c r="AB727" s="981"/>
      <c r="AC727" s="981"/>
      <c r="AD727" s="981"/>
      <c r="AE727" s="981"/>
      <c r="AF727" s="981"/>
    </row>
    <row r="728" spans="1:32">
      <c r="A728" s="981"/>
      <c r="B728" s="635"/>
      <c r="J728" s="982"/>
      <c r="K728" s="982"/>
      <c r="O728" s="981"/>
      <c r="P728" s="981"/>
      <c r="Q728" s="981"/>
      <c r="R728" s="981"/>
      <c r="S728" s="981"/>
      <c r="T728" s="981"/>
      <c r="U728" s="981"/>
      <c r="V728" s="981"/>
      <c r="W728" s="981"/>
      <c r="X728" s="981"/>
      <c r="Y728" s="981"/>
      <c r="Z728" s="981"/>
      <c r="AA728" s="981"/>
      <c r="AB728" s="981"/>
      <c r="AC728" s="981"/>
      <c r="AD728" s="981"/>
      <c r="AE728" s="981"/>
      <c r="AF728" s="981"/>
    </row>
    <row r="729" spans="1:32">
      <c r="A729" s="981"/>
      <c r="B729" s="635"/>
      <c r="J729" s="982"/>
      <c r="K729" s="982"/>
      <c r="O729" s="981"/>
      <c r="P729" s="981"/>
      <c r="Q729" s="981"/>
      <c r="R729" s="981"/>
      <c r="S729" s="981"/>
      <c r="T729" s="981"/>
      <c r="U729" s="981"/>
      <c r="V729" s="981"/>
      <c r="W729" s="981"/>
      <c r="X729" s="981"/>
      <c r="Y729" s="981"/>
      <c r="Z729" s="981"/>
      <c r="AA729" s="981"/>
      <c r="AB729" s="981"/>
      <c r="AC729" s="981"/>
      <c r="AD729" s="981"/>
      <c r="AE729" s="981"/>
      <c r="AF729" s="981"/>
    </row>
    <row r="730" spans="1:32">
      <c r="A730" s="981"/>
      <c r="B730" s="635"/>
      <c r="J730" s="982"/>
      <c r="K730" s="982"/>
      <c r="O730" s="981"/>
      <c r="P730" s="981"/>
      <c r="Q730" s="981"/>
      <c r="R730" s="981"/>
      <c r="S730" s="981"/>
      <c r="T730" s="981"/>
      <c r="U730" s="981"/>
      <c r="V730" s="981"/>
      <c r="W730" s="981"/>
      <c r="X730" s="981"/>
      <c r="Y730" s="981"/>
      <c r="Z730" s="981"/>
      <c r="AA730" s="981"/>
      <c r="AB730" s="981"/>
      <c r="AC730" s="981"/>
      <c r="AD730" s="981"/>
      <c r="AE730" s="981"/>
      <c r="AF730" s="981"/>
    </row>
    <row r="731" spans="1:32">
      <c r="A731" s="981"/>
      <c r="B731" s="635"/>
      <c r="J731" s="982"/>
      <c r="K731" s="982"/>
      <c r="O731" s="981"/>
      <c r="P731" s="981"/>
      <c r="Q731" s="981"/>
      <c r="R731" s="981"/>
      <c r="S731" s="981"/>
      <c r="T731" s="981"/>
      <c r="U731" s="981"/>
      <c r="V731" s="981"/>
      <c r="W731" s="981"/>
      <c r="X731" s="981"/>
      <c r="Y731" s="981"/>
      <c r="Z731" s="981"/>
      <c r="AA731" s="981"/>
      <c r="AB731" s="981"/>
      <c r="AC731" s="981"/>
      <c r="AD731" s="981"/>
      <c r="AE731" s="981"/>
      <c r="AF731" s="981"/>
    </row>
    <row r="732" spans="1:32">
      <c r="A732" s="981"/>
      <c r="B732" s="635"/>
      <c r="J732" s="982"/>
      <c r="K732" s="982"/>
      <c r="O732" s="981"/>
      <c r="P732" s="981"/>
      <c r="Q732" s="981"/>
      <c r="R732" s="981"/>
      <c r="S732" s="981"/>
      <c r="T732" s="981"/>
      <c r="U732" s="981"/>
      <c r="V732" s="981"/>
      <c r="W732" s="981"/>
      <c r="X732" s="981"/>
      <c r="Y732" s="981"/>
      <c r="Z732" s="981"/>
      <c r="AA732" s="981"/>
      <c r="AB732" s="981"/>
      <c r="AC732" s="981"/>
      <c r="AD732" s="981"/>
      <c r="AE732" s="981"/>
      <c r="AF732" s="981"/>
    </row>
    <row r="733" spans="1:32">
      <c r="A733" s="981"/>
      <c r="B733" s="635"/>
      <c r="J733" s="982"/>
      <c r="K733" s="982"/>
      <c r="O733" s="981"/>
      <c r="P733" s="981"/>
      <c r="Q733" s="981"/>
      <c r="R733" s="981"/>
      <c r="S733" s="981"/>
      <c r="T733" s="981"/>
      <c r="U733" s="981"/>
      <c r="V733" s="981"/>
      <c r="W733" s="981"/>
      <c r="X733" s="981"/>
      <c r="Y733" s="981"/>
      <c r="Z733" s="981"/>
      <c r="AA733" s="981"/>
      <c r="AB733" s="981"/>
      <c r="AC733" s="981"/>
      <c r="AD733" s="981"/>
      <c r="AE733" s="981"/>
      <c r="AF733" s="981"/>
    </row>
    <row r="734" spans="1:32">
      <c r="A734" s="981"/>
      <c r="B734" s="635"/>
      <c r="J734" s="982"/>
      <c r="K734" s="982"/>
      <c r="O734" s="981"/>
      <c r="P734" s="981"/>
      <c r="Q734" s="981"/>
      <c r="R734" s="981"/>
      <c r="S734" s="981"/>
      <c r="T734" s="981"/>
      <c r="U734" s="981"/>
      <c r="V734" s="981"/>
      <c r="W734" s="981"/>
      <c r="X734" s="981"/>
      <c r="Y734" s="981"/>
      <c r="Z734" s="981"/>
      <c r="AA734" s="981"/>
      <c r="AB734" s="981"/>
      <c r="AC734" s="981"/>
      <c r="AD734" s="981"/>
      <c r="AE734" s="981"/>
      <c r="AF734" s="981"/>
    </row>
    <row r="735" spans="1:32">
      <c r="A735" s="981"/>
      <c r="B735" s="635"/>
      <c r="J735" s="982"/>
      <c r="K735" s="982"/>
      <c r="O735" s="981"/>
      <c r="P735" s="981"/>
      <c r="Q735" s="981"/>
      <c r="R735" s="981"/>
      <c r="S735" s="981"/>
      <c r="T735" s="981"/>
      <c r="U735" s="981"/>
      <c r="V735" s="981"/>
      <c r="W735" s="981"/>
      <c r="X735" s="981"/>
      <c r="Y735" s="981"/>
      <c r="Z735" s="981"/>
      <c r="AA735" s="981"/>
      <c r="AB735" s="981"/>
      <c r="AC735" s="981"/>
      <c r="AD735" s="981"/>
      <c r="AE735" s="981"/>
      <c r="AF735" s="981"/>
    </row>
    <row r="736" spans="1:32">
      <c r="A736" s="981"/>
      <c r="B736" s="635"/>
      <c r="J736" s="982"/>
      <c r="K736" s="982"/>
      <c r="O736" s="981"/>
      <c r="P736" s="981"/>
      <c r="Q736" s="981"/>
      <c r="R736" s="981"/>
      <c r="S736" s="981"/>
      <c r="T736" s="981"/>
      <c r="U736" s="981"/>
      <c r="V736" s="981"/>
      <c r="W736" s="981"/>
      <c r="X736" s="981"/>
      <c r="Y736" s="981"/>
      <c r="Z736" s="981"/>
      <c r="AA736" s="981"/>
      <c r="AB736" s="981"/>
      <c r="AC736" s="981"/>
      <c r="AD736" s="981"/>
      <c r="AE736" s="981"/>
      <c r="AF736" s="981"/>
    </row>
    <row r="737" spans="1:32">
      <c r="A737" s="981"/>
      <c r="B737" s="635"/>
      <c r="J737" s="982"/>
      <c r="K737" s="982"/>
      <c r="O737" s="981"/>
      <c r="P737" s="981"/>
      <c r="Q737" s="981"/>
      <c r="R737" s="981"/>
      <c r="S737" s="981"/>
      <c r="T737" s="981"/>
      <c r="U737" s="981"/>
      <c r="V737" s="981"/>
      <c r="W737" s="981"/>
      <c r="X737" s="981"/>
      <c r="Y737" s="981"/>
      <c r="Z737" s="981"/>
      <c r="AA737" s="981"/>
      <c r="AB737" s="981"/>
      <c r="AC737" s="981"/>
      <c r="AD737" s="981"/>
      <c r="AE737" s="981"/>
      <c r="AF737" s="981"/>
    </row>
    <row r="738" spans="1:32">
      <c r="A738" s="981"/>
      <c r="B738" s="635"/>
      <c r="J738" s="982"/>
      <c r="K738" s="982"/>
      <c r="O738" s="981"/>
      <c r="P738" s="981"/>
      <c r="Q738" s="981"/>
      <c r="R738" s="981"/>
      <c r="S738" s="981"/>
      <c r="T738" s="981"/>
      <c r="U738" s="981"/>
      <c r="V738" s="981"/>
      <c r="W738" s="981"/>
      <c r="X738" s="981"/>
      <c r="Y738" s="981"/>
      <c r="Z738" s="981"/>
      <c r="AA738" s="981"/>
      <c r="AB738" s="981"/>
      <c r="AC738" s="981"/>
      <c r="AD738" s="981"/>
      <c r="AE738" s="981"/>
      <c r="AF738" s="981"/>
    </row>
    <row r="739" spans="1:32">
      <c r="A739" s="981"/>
      <c r="B739" s="635"/>
      <c r="J739" s="982"/>
      <c r="K739" s="982"/>
      <c r="O739" s="981"/>
      <c r="P739" s="981"/>
      <c r="Q739" s="981"/>
      <c r="R739" s="981"/>
      <c r="S739" s="981"/>
      <c r="T739" s="981"/>
      <c r="U739" s="981"/>
      <c r="V739" s="981"/>
      <c r="W739" s="981"/>
      <c r="X739" s="981"/>
      <c r="Y739" s="981"/>
      <c r="Z739" s="981"/>
      <c r="AA739" s="981"/>
      <c r="AB739" s="981"/>
      <c r="AC739" s="981"/>
      <c r="AD739" s="981"/>
      <c r="AE739" s="981"/>
      <c r="AF739" s="981"/>
    </row>
    <row r="740" spans="1:32">
      <c r="A740" s="981"/>
      <c r="B740" s="635"/>
      <c r="J740" s="982"/>
      <c r="K740" s="982"/>
      <c r="O740" s="981"/>
      <c r="P740" s="981"/>
      <c r="Q740" s="981"/>
      <c r="R740" s="981"/>
      <c r="S740" s="981"/>
      <c r="T740" s="981"/>
      <c r="U740" s="981"/>
      <c r="V740" s="981"/>
      <c r="W740" s="981"/>
      <c r="X740" s="981"/>
      <c r="Y740" s="981"/>
      <c r="Z740" s="981"/>
      <c r="AA740" s="981"/>
      <c r="AB740" s="981"/>
      <c r="AC740" s="981"/>
      <c r="AD740" s="981"/>
      <c r="AE740" s="981"/>
      <c r="AF740" s="981"/>
    </row>
    <row r="741" spans="1:32">
      <c r="A741" s="981"/>
      <c r="B741" s="635"/>
      <c r="J741" s="982"/>
      <c r="K741" s="982"/>
      <c r="O741" s="981"/>
      <c r="P741" s="981"/>
      <c r="Q741" s="981"/>
      <c r="R741" s="981"/>
      <c r="S741" s="981"/>
      <c r="T741" s="981"/>
      <c r="U741" s="981"/>
      <c r="V741" s="981"/>
      <c r="W741" s="981"/>
      <c r="X741" s="981"/>
      <c r="Y741" s="981"/>
      <c r="Z741" s="981"/>
      <c r="AA741" s="981"/>
      <c r="AB741" s="981"/>
      <c r="AC741" s="981"/>
      <c r="AD741" s="981"/>
      <c r="AE741" s="981"/>
      <c r="AF741" s="981"/>
    </row>
    <row r="742" spans="1:32">
      <c r="A742" s="981"/>
      <c r="B742" s="635"/>
      <c r="J742" s="982"/>
      <c r="K742" s="982"/>
      <c r="O742" s="981"/>
      <c r="P742" s="981"/>
      <c r="Q742" s="981"/>
      <c r="R742" s="981"/>
      <c r="S742" s="981"/>
      <c r="T742" s="981"/>
      <c r="U742" s="981"/>
      <c r="V742" s="981"/>
      <c r="W742" s="981"/>
      <c r="X742" s="981"/>
      <c r="Y742" s="981"/>
      <c r="Z742" s="981"/>
      <c r="AA742" s="981"/>
      <c r="AB742" s="981"/>
      <c r="AC742" s="981"/>
      <c r="AD742" s="981"/>
      <c r="AE742" s="981"/>
      <c r="AF742" s="981"/>
    </row>
    <row r="743" spans="1:32">
      <c r="A743" s="981"/>
      <c r="B743" s="635"/>
      <c r="J743" s="982"/>
      <c r="K743" s="982"/>
      <c r="O743" s="981"/>
      <c r="P743" s="981"/>
      <c r="Q743" s="981"/>
      <c r="R743" s="981"/>
      <c r="S743" s="981"/>
      <c r="T743" s="981"/>
      <c r="U743" s="981"/>
      <c r="V743" s="981"/>
      <c r="W743" s="981"/>
      <c r="X743" s="981"/>
      <c r="Y743" s="981"/>
      <c r="Z743" s="981"/>
      <c r="AA743" s="981"/>
      <c r="AB743" s="981"/>
      <c r="AC743" s="981"/>
      <c r="AD743" s="981"/>
      <c r="AE743" s="981"/>
      <c r="AF743" s="981"/>
    </row>
    <row r="744" spans="1:32">
      <c r="A744" s="981"/>
      <c r="B744" s="635"/>
      <c r="J744" s="982"/>
      <c r="K744" s="982"/>
      <c r="O744" s="981"/>
      <c r="P744" s="981"/>
      <c r="Q744" s="981"/>
      <c r="R744" s="981"/>
      <c r="S744" s="981"/>
      <c r="T744" s="981"/>
      <c r="U744" s="981"/>
      <c r="V744" s="981"/>
      <c r="W744" s="981"/>
      <c r="X744" s="981"/>
      <c r="Y744" s="981"/>
      <c r="Z744" s="981"/>
      <c r="AA744" s="981"/>
      <c r="AB744" s="981"/>
      <c r="AC744" s="981"/>
      <c r="AD744" s="981"/>
      <c r="AE744" s="981"/>
      <c r="AF744" s="981"/>
    </row>
    <row r="745" spans="1:32">
      <c r="A745" s="981"/>
      <c r="B745" s="635"/>
      <c r="J745" s="982"/>
      <c r="K745" s="982"/>
      <c r="O745" s="981"/>
      <c r="P745" s="981"/>
      <c r="Q745" s="981"/>
      <c r="R745" s="981"/>
      <c r="S745" s="981"/>
      <c r="T745" s="981"/>
      <c r="U745" s="981"/>
      <c r="V745" s="981"/>
      <c r="W745" s="981"/>
      <c r="X745" s="981"/>
      <c r="Y745" s="981"/>
      <c r="Z745" s="981"/>
      <c r="AA745" s="981"/>
      <c r="AB745" s="981"/>
      <c r="AC745" s="981"/>
      <c r="AD745" s="981"/>
      <c r="AE745" s="981"/>
      <c r="AF745" s="981"/>
    </row>
    <row r="746" spans="1:32">
      <c r="A746" s="981"/>
      <c r="B746" s="635"/>
      <c r="J746" s="982"/>
      <c r="K746" s="982"/>
      <c r="O746" s="981"/>
      <c r="P746" s="981"/>
      <c r="Q746" s="981"/>
      <c r="R746" s="981"/>
      <c r="S746" s="981"/>
      <c r="T746" s="981"/>
      <c r="U746" s="981"/>
      <c r="V746" s="981"/>
      <c r="W746" s="981"/>
      <c r="X746" s="981"/>
      <c r="Y746" s="981"/>
      <c r="Z746" s="981"/>
      <c r="AA746" s="981"/>
      <c r="AB746" s="981"/>
      <c r="AC746" s="981"/>
      <c r="AD746" s="981"/>
      <c r="AE746" s="981"/>
      <c r="AF746" s="981"/>
    </row>
    <row r="747" spans="1:32">
      <c r="A747" s="981"/>
      <c r="B747" s="635"/>
      <c r="J747" s="982"/>
      <c r="K747" s="982"/>
      <c r="O747" s="981"/>
      <c r="P747" s="981"/>
      <c r="Q747" s="981"/>
      <c r="R747" s="981"/>
      <c r="S747" s="981"/>
      <c r="T747" s="981"/>
      <c r="U747" s="981"/>
      <c r="V747" s="981"/>
      <c r="W747" s="981"/>
      <c r="X747" s="981"/>
      <c r="Y747" s="981"/>
      <c r="Z747" s="981"/>
      <c r="AA747" s="981"/>
      <c r="AB747" s="981"/>
      <c r="AC747" s="981"/>
      <c r="AD747" s="981"/>
      <c r="AE747" s="981"/>
      <c r="AF747" s="981"/>
    </row>
    <row r="748" spans="1:32">
      <c r="A748" s="981"/>
      <c r="B748" s="635"/>
      <c r="J748" s="982"/>
      <c r="K748" s="982"/>
      <c r="O748" s="981"/>
      <c r="P748" s="981"/>
      <c r="Q748" s="981"/>
      <c r="R748" s="981"/>
      <c r="S748" s="981"/>
      <c r="T748" s="981"/>
      <c r="U748" s="981"/>
      <c r="V748" s="981"/>
      <c r="W748" s="981"/>
      <c r="X748" s="981"/>
      <c r="Y748" s="981"/>
      <c r="Z748" s="981"/>
      <c r="AA748" s="981"/>
      <c r="AB748" s="981"/>
      <c r="AC748" s="981"/>
      <c r="AD748" s="981"/>
      <c r="AE748" s="981"/>
      <c r="AF748" s="981"/>
    </row>
    <row r="749" spans="1:32">
      <c r="A749" s="981"/>
      <c r="B749" s="635"/>
      <c r="J749" s="982"/>
      <c r="K749" s="982"/>
      <c r="O749" s="981"/>
      <c r="P749" s="981"/>
      <c r="Q749" s="981"/>
      <c r="R749" s="981"/>
      <c r="S749" s="981"/>
      <c r="T749" s="981"/>
      <c r="U749" s="981"/>
      <c r="V749" s="981"/>
      <c r="W749" s="981"/>
      <c r="X749" s="981"/>
      <c r="Y749" s="981"/>
      <c r="Z749" s="981"/>
      <c r="AA749" s="981"/>
      <c r="AB749" s="981"/>
      <c r="AC749" s="981"/>
      <c r="AD749" s="981"/>
      <c r="AE749" s="981"/>
      <c r="AF749" s="981"/>
    </row>
    <row r="750" spans="1:32">
      <c r="A750" s="981"/>
      <c r="B750" s="635"/>
      <c r="J750" s="982"/>
      <c r="K750" s="982"/>
      <c r="O750" s="981"/>
      <c r="P750" s="981"/>
      <c r="Q750" s="981"/>
      <c r="R750" s="981"/>
      <c r="S750" s="981"/>
      <c r="T750" s="981"/>
      <c r="U750" s="981"/>
      <c r="V750" s="981"/>
      <c r="W750" s="981"/>
      <c r="X750" s="981"/>
      <c r="Y750" s="981"/>
      <c r="Z750" s="981"/>
      <c r="AA750" s="981"/>
      <c r="AB750" s="981"/>
      <c r="AC750" s="981"/>
      <c r="AD750" s="981"/>
      <c r="AE750" s="981"/>
      <c r="AF750" s="981"/>
    </row>
    <row r="751" spans="1:32">
      <c r="A751" s="981"/>
      <c r="B751" s="635"/>
      <c r="J751" s="982"/>
      <c r="K751" s="982"/>
      <c r="O751" s="981"/>
      <c r="P751" s="981"/>
      <c r="Q751" s="981"/>
      <c r="R751" s="981"/>
      <c r="S751" s="981"/>
      <c r="T751" s="981"/>
      <c r="U751" s="981"/>
      <c r="V751" s="981"/>
      <c r="W751" s="981"/>
      <c r="X751" s="981"/>
      <c r="Y751" s="981"/>
      <c r="Z751" s="981"/>
      <c r="AA751" s="981"/>
      <c r="AB751" s="981"/>
      <c r="AC751" s="981"/>
      <c r="AD751" s="981"/>
      <c r="AE751" s="981"/>
      <c r="AF751" s="981"/>
    </row>
    <row r="752" spans="1:32">
      <c r="A752" s="981"/>
      <c r="B752" s="635"/>
      <c r="J752" s="982"/>
      <c r="K752" s="982"/>
      <c r="O752" s="981"/>
      <c r="P752" s="981"/>
      <c r="Q752" s="981"/>
      <c r="R752" s="981"/>
      <c r="S752" s="981"/>
      <c r="T752" s="981"/>
      <c r="U752" s="981"/>
      <c r="V752" s="981"/>
      <c r="W752" s="981"/>
      <c r="X752" s="981"/>
      <c r="Y752" s="981"/>
      <c r="Z752" s="981"/>
      <c r="AA752" s="981"/>
      <c r="AB752" s="981"/>
      <c r="AC752" s="981"/>
      <c r="AD752" s="981"/>
      <c r="AE752" s="981"/>
      <c r="AF752" s="981"/>
    </row>
    <row r="753" spans="1:32">
      <c r="A753" s="981"/>
      <c r="B753" s="635"/>
      <c r="J753" s="982"/>
      <c r="K753" s="982"/>
      <c r="O753" s="981"/>
      <c r="P753" s="981"/>
      <c r="Q753" s="981"/>
      <c r="R753" s="981"/>
      <c r="S753" s="981"/>
      <c r="T753" s="981"/>
      <c r="U753" s="981"/>
      <c r="V753" s="981"/>
      <c r="W753" s="981"/>
      <c r="X753" s="981"/>
      <c r="Y753" s="981"/>
      <c r="Z753" s="981"/>
      <c r="AA753" s="981"/>
      <c r="AB753" s="981"/>
      <c r="AC753" s="981"/>
      <c r="AD753" s="981"/>
      <c r="AE753" s="981"/>
      <c r="AF753" s="981"/>
    </row>
    <row r="754" spans="1:32">
      <c r="A754" s="981"/>
      <c r="B754" s="635"/>
      <c r="J754" s="982"/>
      <c r="K754" s="982"/>
      <c r="O754" s="981"/>
      <c r="P754" s="981"/>
      <c r="Q754" s="981"/>
      <c r="R754" s="981"/>
      <c r="S754" s="981"/>
      <c r="T754" s="981"/>
      <c r="U754" s="981"/>
      <c r="V754" s="981"/>
      <c r="W754" s="981"/>
      <c r="X754" s="981"/>
      <c r="Y754" s="981"/>
      <c r="Z754" s="981"/>
      <c r="AA754" s="981"/>
      <c r="AB754" s="981"/>
      <c r="AC754" s="981"/>
      <c r="AD754" s="981"/>
      <c r="AE754" s="981"/>
      <c r="AF754" s="981"/>
    </row>
    <row r="755" spans="1:32">
      <c r="A755" s="981"/>
      <c r="B755" s="635"/>
      <c r="J755" s="982"/>
      <c r="K755" s="982"/>
      <c r="O755" s="981"/>
      <c r="P755" s="981"/>
      <c r="Q755" s="981"/>
      <c r="R755" s="981"/>
      <c r="S755" s="981"/>
      <c r="T755" s="981"/>
      <c r="U755" s="981"/>
      <c r="V755" s="981"/>
      <c r="W755" s="981"/>
      <c r="X755" s="981"/>
      <c r="Y755" s="981"/>
      <c r="Z755" s="981"/>
      <c r="AA755" s="981"/>
      <c r="AB755" s="981"/>
      <c r="AC755" s="981"/>
      <c r="AD755" s="981"/>
      <c r="AE755" s="981"/>
      <c r="AF755" s="981"/>
    </row>
    <row r="756" spans="1:32">
      <c r="A756" s="981"/>
      <c r="B756" s="635"/>
      <c r="J756" s="982"/>
      <c r="K756" s="982"/>
      <c r="O756" s="981"/>
      <c r="P756" s="981"/>
      <c r="Q756" s="981"/>
      <c r="R756" s="981"/>
      <c r="S756" s="981"/>
      <c r="T756" s="981"/>
      <c r="U756" s="981"/>
      <c r="V756" s="981"/>
      <c r="W756" s="981"/>
      <c r="X756" s="981"/>
      <c r="Y756" s="981"/>
      <c r="Z756" s="981"/>
      <c r="AA756" s="981"/>
      <c r="AB756" s="981"/>
      <c r="AC756" s="981"/>
      <c r="AD756" s="981"/>
      <c r="AE756" s="981"/>
      <c r="AF756" s="981"/>
    </row>
    <row r="757" spans="1:32">
      <c r="A757" s="981"/>
      <c r="B757" s="635"/>
      <c r="J757" s="982"/>
      <c r="K757" s="982"/>
      <c r="O757" s="981"/>
      <c r="P757" s="981"/>
      <c r="Q757" s="981"/>
      <c r="R757" s="981"/>
      <c r="S757" s="981"/>
      <c r="T757" s="981"/>
      <c r="U757" s="981"/>
      <c r="V757" s="981"/>
      <c r="W757" s="981"/>
      <c r="X757" s="981"/>
      <c r="Y757" s="981"/>
      <c r="Z757" s="981"/>
      <c r="AA757" s="981"/>
      <c r="AB757" s="981"/>
      <c r="AC757" s="981"/>
      <c r="AD757" s="981"/>
      <c r="AE757" s="981"/>
      <c r="AF757" s="981"/>
    </row>
    <row r="758" spans="1:32">
      <c r="A758" s="981"/>
      <c r="B758" s="635"/>
      <c r="J758" s="982"/>
      <c r="K758" s="982"/>
      <c r="O758" s="981"/>
      <c r="P758" s="981"/>
      <c r="Q758" s="981"/>
      <c r="R758" s="981"/>
      <c r="S758" s="981"/>
      <c r="T758" s="981"/>
      <c r="U758" s="981"/>
      <c r="V758" s="981"/>
      <c r="W758" s="981"/>
      <c r="X758" s="981"/>
      <c r="Y758" s="981"/>
      <c r="Z758" s="981"/>
      <c r="AA758" s="981"/>
      <c r="AB758" s="981"/>
      <c r="AC758" s="981"/>
      <c r="AD758" s="981"/>
      <c r="AE758" s="981"/>
      <c r="AF758" s="981"/>
    </row>
    <row r="759" spans="1:32">
      <c r="A759" s="981"/>
      <c r="B759" s="635"/>
      <c r="J759" s="982"/>
      <c r="K759" s="982"/>
      <c r="O759" s="981"/>
      <c r="P759" s="981"/>
      <c r="Q759" s="981"/>
      <c r="R759" s="981"/>
      <c r="S759" s="981"/>
      <c r="T759" s="981"/>
      <c r="U759" s="981"/>
      <c r="V759" s="981"/>
      <c r="W759" s="981"/>
      <c r="X759" s="981"/>
      <c r="Y759" s="981"/>
      <c r="Z759" s="981"/>
      <c r="AA759" s="981"/>
      <c r="AB759" s="981"/>
      <c r="AC759" s="981"/>
      <c r="AD759" s="981"/>
      <c r="AE759" s="981"/>
      <c r="AF759" s="981"/>
    </row>
    <row r="760" spans="1:32">
      <c r="A760" s="981"/>
      <c r="B760" s="635"/>
      <c r="J760" s="982"/>
      <c r="K760" s="982"/>
      <c r="O760" s="981"/>
      <c r="P760" s="981"/>
      <c r="Q760" s="981"/>
      <c r="R760" s="981"/>
      <c r="S760" s="981"/>
      <c r="T760" s="981"/>
      <c r="U760" s="981"/>
      <c r="V760" s="981"/>
      <c r="W760" s="981"/>
      <c r="X760" s="981"/>
      <c r="Y760" s="981"/>
      <c r="Z760" s="981"/>
      <c r="AA760" s="981"/>
      <c r="AB760" s="981"/>
      <c r="AC760" s="981"/>
      <c r="AD760" s="981"/>
      <c r="AE760" s="981"/>
      <c r="AF760" s="981"/>
    </row>
    <row r="761" spans="1:32">
      <c r="A761" s="981"/>
      <c r="B761" s="635"/>
      <c r="J761" s="982"/>
      <c r="K761" s="982"/>
      <c r="O761" s="981"/>
      <c r="P761" s="981"/>
      <c r="Q761" s="981"/>
      <c r="R761" s="981"/>
      <c r="S761" s="981"/>
      <c r="T761" s="981"/>
      <c r="U761" s="981"/>
      <c r="V761" s="981"/>
      <c r="W761" s="981"/>
      <c r="X761" s="981"/>
      <c r="Y761" s="981"/>
      <c r="Z761" s="981"/>
      <c r="AA761" s="981"/>
      <c r="AB761" s="981"/>
      <c r="AC761" s="981"/>
      <c r="AD761" s="981"/>
      <c r="AE761" s="981"/>
      <c r="AF761" s="981"/>
    </row>
    <row r="762" spans="1:32">
      <c r="A762" s="981"/>
      <c r="B762" s="635"/>
      <c r="J762" s="982"/>
      <c r="K762" s="982"/>
      <c r="O762" s="981"/>
      <c r="P762" s="981"/>
      <c r="Q762" s="981"/>
      <c r="R762" s="981"/>
      <c r="S762" s="981"/>
      <c r="T762" s="981"/>
      <c r="U762" s="981"/>
      <c r="V762" s="981"/>
      <c r="W762" s="981"/>
      <c r="X762" s="981"/>
      <c r="Y762" s="981"/>
      <c r="Z762" s="981"/>
      <c r="AA762" s="981"/>
      <c r="AB762" s="981"/>
      <c r="AC762" s="981"/>
      <c r="AD762" s="981"/>
      <c r="AE762" s="981"/>
      <c r="AF762" s="981"/>
    </row>
    <row r="763" spans="1:32">
      <c r="A763" s="981"/>
      <c r="B763" s="635"/>
      <c r="J763" s="982"/>
      <c r="K763" s="982"/>
      <c r="O763" s="981"/>
      <c r="P763" s="981"/>
      <c r="Q763" s="981"/>
      <c r="R763" s="981"/>
      <c r="S763" s="981"/>
      <c r="T763" s="981"/>
      <c r="U763" s="981"/>
      <c r="V763" s="981"/>
      <c r="W763" s="981"/>
      <c r="X763" s="981"/>
      <c r="Y763" s="981"/>
      <c r="Z763" s="981"/>
      <c r="AA763" s="981"/>
      <c r="AB763" s="981"/>
      <c r="AC763" s="981"/>
      <c r="AD763" s="981"/>
      <c r="AE763" s="981"/>
      <c r="AF763" s="981"/>
    </row>
    <row r="764" spans="1:32">
      <c r="A764" s="981"/>
      <c r="B764" s="635"/>
      <c r="J764" s="982"/>
      <c r="K764" s="982"/>
      <c r="O764" s="981"/>
      <c r="P764" s="981"/>
      <c r="Q764" s="981"/>
      <c r="R764" s="981"/>
      <c r="S764" s="981"/>
      <c r="T764" s="981"/>
      <c r="U764" s="981"/>
      <c r="V764" s="981"/>
      <c r="W764" s="981"/>
      <c r="X764" s="981"/>
      <c r="Y764" s="981"/>
      <c r="Z764" s="981"/>
      <c r="AA764" s="981"/>
      <c r="AB764" s="981"/>
      <c r="AC764" s="981"/>
      <c r="AD764" s="981"/>
      <c r="AE764" s="981"/>
      <c r="AF764" s="981"/>
    </row>
    <row r="765" spans="1:32">
      <c r="A765" s="981"/>
      <c r="B765" s="635"/>
      <c r="J765" s="982"/>
      <c r="K765" s="982"/>
      <c r="O765" s="981"/>
      <c r="P765" s="981"/>
      <c r="Q765" s="981"/>
      <c r="R765" s="981"/>
      <c r="S765" s="981"/>
      <c r="T765" s="981"/>
      <c r="U765" s="981"/>
      <c r="V765" s="981"/>
      <c r="W765" s="981"/>
      <c r="X765" s="981"/>
      <c r="Y765" s="981"/>
      <c r="Z765" s="981"/>
      <c r="AA765" s="981"/>
      <c r="AB765" s="981"/>
      <c r="AC765" s="981"/>
      <c r="AD765" s="981"/>
      <c r="AE765" s="981"/>
      <c r="AF765" s="981"/>
    </row>
    <row r="766" spans="1:32">
      <c r="A766" s="981"/>
      <c r="B766" s="635"/>
      <c r="J766" s="982"/>
      <c r="K766" s="982"/>
      <c r="O766" s="981"/>
      <c r="P766" s="981"/>
      <c r="Q766" s="981"/>
      <c r="R766" s="981"/>
      <c r="S766" s="981"/>
      <c r="T766" s="981"/>
      <c r="U766" s="981"/>
      <c r="V766" s="981"/>
      <c r="W766" s="981"/>
      <c r="X766" s="981"/>
      <c r="Y766" s="981"/>
      <c r="Z766" s="981"/>
      <c r="AA766" s="981"/>
      <c r="AB766" s="981"/>
      <c r="AC766" s="981"/>
      <c r="AD766" s="981"/>
      <c r="AE766" s="981"/>
      <c r="AF766" s="981"/>
    </row>
    <row r="767" spans="1:32">
      <c r="A767" s="981"/>
      <c r="B767" s="635"/>
      <c r="J767" s="982"/>
      <c r="K767" s="982"/>
      <c r="O767" s="981"/>
      <c r="P767" s="981"/>
      <c r="Q767" s="981"/>
      <c r="R767" s="981"/>
      <c r="S767" s="981"/>
      <c r="T767" s="981"/>
      <c r="U767" s="981"/>
      <c r="V767" s="981"/>
      <c r="W767" s="981"/>
      <c r="X767" s="981"/>
      <c r="Y767" s="981"/>
      <c r="Z767" s="981"/>
      <c r="AA767" s="981"/>
      <c r="AB767" s="981"/>
      <c r="AC767" s="981"/>
      <c r="AD767" s="981"/>
      <c r="AE767" s="981"/>
      <c r="AF767" s="981"/>
    </row>
    <row r="768" spans="1:32">
      <c r="A768" s="981"/>
      <c r="B768" s="635"/>
      <c r="J768" s="982"/>
      <c r="K768" s="982"/>
      <c r="O768" s="981"/>
      <c r="P768" s="981"/>
      <c r="Q768" s="981"/>
      <c r="R768" s="981"/>
      <c r="S768" s="981"/>
      <c r="T768" s="981"/>
      <c r="U768" s="981"/>
      <c r="V768" s="981"/>
      <c r="W768" s="981"/>
      <c r="X768" s="981"/>
      <c r="Y768" s="981"/>
      <c r="Z768" s="981"/>
      <c r="AA768" s="981"/>
      <c r="AB768" s="981"/>
      <c r="AC768" s="981"/>
      <c r="AD768" s="981"/>
      <c r="AE768" s="981"/>
      <c r="AF768" s="981"/>
    </row>
    <row r="769" spans="1:32">
      <c r="A769" s="981"/>
      <c r="B769" s="635"/>
      <c r="J769" s="982"/>
      <c r="K769" s="982"/>
      <c r="O769" s="981"/>
      <c r="P769" s="981"/>
      <c r="Q769" s="981"/>
      <c r="R769" s="981"/>
      <c r="S769" s="981"/>
      <c r="T769" s="981"/>
      <c r="U769" s="981"/>
      <c r="V769" s="981"/>
      <c r="W769" s="981"/>
      <c r="X769" s="981"/>
      <c r="Y769" s="981"/>
      <c r="Z769" s="981"/>
      <c r="AA769" s="981"/>
      <c r="AB769" s="981"/>
      <c r="AC769" s="981"/>
      <c r="AD769" s="981"/>
      <c r="AE769" s="981"/>
      <c r="AF769" s="981"/>
    </row>
    <row r="770" spans="1:32">
      <c r="A770" s="981"/>
      <c r="B770" s="635"/>
      <c r="J770" s="982"/>
      <c r="K770" s="982"/>
      <c r="O770" s="981"/>
      <c r="P770" s="981"/>
      <c r="Q770" s="981"/>
      <c r="R770" s="981"/>
      <c r="S770" s="981"/>
      <c r="T770" s="981"/>
      <c r="U770" s="981"/>
      <c r="V770" s="981"/>
      <c r="W770" s="981"/>
      <c r="X770" s="981"/>
      <c r="Y770" s="981"/>
      <c r="Z770" s="981"/>
      <c r="AA770" s="981"/>
      <c r="AB770" s="981"/>
      <c r="AC770" s="981"/>
      <c r="AD770" s="981"/>
      <c r="AE770" s="981"/>
      <c r="AF770" s="981"/>
    </row>
    <row r="771" spans="1:32">
      <c r="A771" s="981"/>
      <c r="B771" s="635"/>
      <c r="J771" s="982"/>
      <c r="K771" s="982"/>
      <c r="O771" s="981"/>
      <c r="P771" s="981"/>
      <c r="Q771" s="981"/>
      <c r="R771" s="981"/>
      <c r="S771" s="981"/>
      <c r="T771" s="981"/>
      <c r="U771" s="981"/>
      <c r="V771" s="981"/>
      <c r="W771" s="981"/>
      <c r="X771" s="981"/>
      <c r="Y771" s="981"/>
      <c r="Z771" s="981"/>
      <c r="AA771" s="981"/>
      <c r="AB771" s="981"/>
      <c r="AC771" s="981"/>
      <c r="AD771" s="981"/>
      <c r="AE771" s="981"/>
      <c r="AF771" s="981"/>
    </row>
    <row r="772" spans="1:32">
      <c r="A772" s="981"/>
      <c r="B772" s="635"/>
      <c r="J772" s="982"/>
      <c r="K772" s="982"/>
      <c r="O772" s="981"/>
      <c r="P772" s="981"/>
      <c r="Q772" s="981"/>
      <c r="R772" s="981"/>
      <c r="S772" s="981"/>
      <c r="T772" s="981"/>
      <c r="U772" s="981"/>
      <c r="V772" s="981"/>
      <c r="W772" s="981"/>
      <c r="X772" s="981"/>
      <c r="Y772" s="981"/>
      <c r="Z772" s="981"/>
      <c r="AA772" s="981"/>
      <c r="AB772" s="981"/>
      <c r="AC772" s="981"/>
      <c r="AD772" s="981"/>
      <c r="AE772" s="981"/>
      <c r="AF772" s="981"/>
    </row>
    <row r="773" spans="1:32">
      <c r="A773" s="981"/>
      <c r="B773" s="635"/>
      <c r="J773" s="982"/>
      <c r="K773" s="982"/>
      <c r="O773" s="981"/>
      <c r="P773" s="981"/>
      <c r="Q773" s="981"/>
      <c r="R773" s="981"/>
      <c r="S773" s="981"/>
      <c r="T773" s="981"/>
      <c r="U773" s="981"/>
      <c r="V773" s="981"/>
      <c r="W773" s="981"/>
      <c r="X773" s="981"/>
      <c r="Y773" s="981"/>
      <c r="Z773" s="981"/>
      <c r="AA773" s="981"/>
      <c r="AB773" s="981"/>
      <c r="AC773" s="981"/>
      <c r="AD773" s="981"/>
      <c r="AE773" s="981"/>
      <c r="AF773" s="981"/>
    </row>
    <row r="774" spans="1:32">
      <c r="A774" s="981"/>
      <c r="B774" s="635"/>
      <c r="J774" s="982"/>
      <c r="K774" s="982"/>
      <c r="O774" s="981"/>
      <c r="P774" s="981"/>
      <c r="Q774" s="981"/>
      <c r="R774" s="981"/>
      <c r="S774" s="981"/>
      <c r="T774" s="981"/>
      <c r="U774" s="981"/>
      <c r="V774" s="981"/>
      <c r="W774" s="981"/>
      <c r="X774" s="981"/>
      <c r="Y774" s="981"/>
      <c r="Z774" s="981"/>
      <c r="AA774" s="981"/>
      <c r="AB774" s="981"/>
      <c r="AC774" s="981"/>
      <c r="AD774" s="981"/>
      <c r="AE774" s="981"/>
      <c r="AF774" s="981"/>
    </row>
    <row r="775" spans="1:32">
      <c r="A775" s="981"/>
      <c r="B775" s="635"/>
      <c r="J775" s="982"/>
      <c r="K775" s="982"/>
      <c r="O775" s="981"/>
      <c r="P775" s="981"/>
      <c r="Q775" s="981"/>
      <c r="R775" s="981"/>
      <c r="S775" s="981"/>
      <c r="T775" s="981"/>
      <c r="U775" s="981"/>
      <c r="V775" s="981"/>
      <c r="W775" s="981"/>
      <c r="X775" s="981"/>
      <c r="Y775" s="981"/>
      <c r="Z775" s="981"/>
      <c r="AA775" s="981"/>
      <c r="AB775" s="981"/>
      <c r="AC775" s="981"/>
      <c r="AD775" s="981"/>
      <c r="AE775" s="981"/>
      <c r="AF775" s="981"/>
    </row>
    <row r="776" spans="1:32">
      <c r="A776" s="981"/>
      <c r="B776" s="635"/>
      <c r="J776" s="982"/>
      <c r="K776" s="982"/>
      <c r="O776" s="981"/>
      <c r="P776" s="981"/>
      <c r="Q776" s="981"/>
      <c r="R776" s="981"/>
      <c r="S776" s="981"/>
      <c r="T776" s="981"/>
      <c r="U776" s="981"/>
      <c r="V776" s="981"/>
      <c r="W776" s="981"/>
      <c r="X776" s="981"/>
      <c r="Y776" s="981"/>
      <c r="Z776" s="981"/>
      <c r="AA776" s="981"/>
      <c r="AB776" s="981"/>
      <c r="AC776" s="981"/>
      <c r="AD776" s="981"/>
      <c r="AE776" s="981"/>
      <c r="AF776" s="981"/>
    </row>
    <row r="777" spans="1:32">
      <c r="A777" s="981"/>
      <c r="B777" s="635"/>
      <c r="J777" s="982"/>
      <c r="K777" s="982"/>
      <c r="O777" s="981"/>
      <c r="P777" s="981"/>
      <c r="Q777" s="981"/>
      <c r="R777" s="981"/>
      <c r="S777" s="981"/>
      <c r="T777" s="981"/>
      <c r="U777" s="981"/>
      <c r="V777" s="981"/>
      <c r="W777" s="981"/>
      <c r="X777" s="981"/>
      <c r="Y777" s="981"/>
      <c r="Z777" s="981"/>
      <c r="AA777" s="981"/>
      <c r="AB777" s="981"/>
      <c r="AC777" s="981"/>
      <c r="AD777" s="981"/>
      <c r="AE777" s="981"/>
      <c r="AF777" s="981"/>
    </row>
    <row r="778" spans="1:32">
      <c r="A778" s="981"/>
      <c r="B778" s="635"/>
      <c r="J778" s="982"/>
      <c r="K778" s="982"/>
      <c r="O778" s="981"/>
      <c r="P778" s="981"/>
      <c r="Q778" s="981"/>
      <c r="R778" s="981"/>
      <c r="S778" s="981"/>
      <c r="T778" s="981"/>
      <c r="U778" s="981"/>
      <c r="V778" s="981"/>
      <c r="W778" s="981"/>
      <c r="X778" s="981"/>
      <c r="Y778" s="981"/>
      <c r="Z778" s="981"/>
      <c r="AA778" s="981"/>
      <c r="AB778" s="981"/>
      <c r="AC778" s="981"/>
      <c r="AD778" s="981"/>
      <c r="AE778" s="981"/>
      <c r="AF778" s="981"/>
    </row>
    <row r="779" spans="1:32">
      <c r="A779" s="981"/>
      <c r="B779" s="635"/>
      <c r="J779" s="982"/>
      <c r="K779" s="982"/>
      <c r="O779" s="981"/>
      <c r="P779" s="981"/>
      <c r="Q779" s="981"/>
      <c r="R779" s="981"/>
      <c r="S779" s="981"/>
      <c r="T779" s="981"/>
      <c r="U779" s="981"/>
      <c r="V779" s="981"/>
      <c r="W779" s="981"/>
      <c r="X779" s="981"/>
      <c r="Y779" s="981"/>
      <c r="Z779" s="981"/>
      <c r="AA779" s="981"/>
      <c r="AB779" s="981"/>
      <c r="AC779" s="981"/>
      <c r="AD779" s="981"/>
      <c r="AE779" s="981"/>
      <c r="AF779" s="981"/>
    </row>
    <row r="780" spans="1:32">
      <c r="A780" s="981"/>
      <c r="B780" s="635"/>
      <c r="J780" s="982"/>
      <c r="K780" s="982"/>
      <c r="O780" s="981"/>
      <c r="P780" s="981"/>
      <c r="Q780" s="981"/>
      <c r="R780" s="981"/>
      <c r="S780" s="981"/>
      <c r="T780" s="981"/>
      <c r="U780" s="981"/>
      <c r="V780" s="981"/>
      <c r="W780" s="981"/>
      <c r="X780" s="981"/>
      <c r="Y780" s="981"/>
      <c r="Z780" s="981"/>
      <c r="AA780" s="981"/>
      <c r="AB780" s="981"/>
      <c r="AC780" s="981"/>
      <c r="AD780" s="981"/>
      <c r="AE780" s="981"/>
      <c r="AF780" s="981"/>
    </row>
    <row r="781" spans="1:32">
      <c r="A781" s="981"/>
      <c r="B781" s="635"/>
      <c r="J781" s="982"/>
      <c r="K781" s="982"/>
      <c r="O781" s="981"/>
      <c r="P781" s="981"/>
      <c r="Q781" s="981"/>
      <c r="R781" s="981"/>
      <c r="S781" s="981"/>
      <c r="T781" s="981"/>
      <c r="U781" s="981"/>
      <c r="V781" s="981"/>
      <c r="W781" s="981"/>
      <c r="X781" s="981"/>
      <c r="Y781" s="981"/>
      <c r="Z781" s="981"/>
      <c r="AA781" s="981"/>
      <c r="AB781" s="981"/>
      <c r="AC781" s="981"/>
      <c r="AD781" s="981"/>
      <c r="AE781" s="981"/>
      <c r="AF781" s="981"/>
    </row>
    <row r="782" spans="1:32">
      <c r="A782" s="981"/>
      <c r="B782" s="635"/>
      <c r="J782" s="982"/>
      <c r="K782" s="982"/>
      <c r="O782" s="981"/>
      <c r="P782" s="981"/>
      <c r="Q782" s="981"/>
      <c r="R782" s="981"/>
      <c r="S782" s="981"/>
      <c r="T782" s="981"/>
      <c r="U782" s="981"/>
      <c r="V782" s="981"/>
      <c r="W782" s="981"/>
      <c r="X782" s="981"/>
      <c r="Y782" s="981"/>
      <c r="Z782" s="981"/>
      <c r="AA782" s="981"/>
      <c r="AB782" s="981"/>
      <c r="AC782" s="981"/>
      <c r="AD782" s="981"/>
      <c r="AE782" s="981"/>
      <c r="AF782" s="981"/>
    </row>
    <row r="783" spans="1:32">
      <c r="A783" s="981"/>
      <c r="B783" s="635"/>
      <c r="J783" s="982"/>
      <c r="K783" s="982"/>
      <c r="O783" s="981"/>
      <c r="P783" s="981"/>
      <c r="Q783" s="981"/>
      <c r="R783" s="981"/>
      <c r="S783" s="981"/>
      <c r="T783" s="981"/>
      <c r="U783" s="981"/>
      <c r="V783" s="981"/>
      <c r="W783" s="981"/>
      <c r="X783" s="981"/>
      <c r="Y783" s="981"/>
      <c r="Z783" s="981"/>
      <c r="AA783" s="981"/>
      <c r="AB783" s="981"/>
      <c r="AC783" s="981"/>
      <c r="AD783" s="981"/>
      <c r="AE783" s="981"/>
      <c r="AF783" s="981"/>
    </row>
    <row r="784" spans="1:32">
      <c r="A784" s="981"/>
      <c r="B784" s="635"/>
      <c r="J784" s="982"/>
      <c r="K784" s="982"/>
      <c r="O784" s="981"/>
      <c r="P784" s="981"/>
      <c r="Q784" s="981"/>
      <c r="R784" s="981"/>
      <c r="S784" s="981"/>
      <c r="T784" s="981"/>
      <c r="U784" s="981"/>
      <c r="V784" s="981"/>
      <c r="W784" s="981"/>
      <c r="X784" s="981"/>
      <c r="Y784" s="981"/>
      <c r="Z784" s="981"/>
      <c r="AA784" s="981"/>
      <c r="AB784" s="981"/>
      <c r="AC784" s="981"/>
      <c r="AD784" s="981"/>
      <c r="AE784" s="981"/>
      <c r="AF784" s="981"/>
    </row>
    <row r="785" spans="1:32">
      <c r="A785" s="981"/>
      <c r="B785" s="635"/>
      <c r="J785" s="982"/>
      <c r="K785" s="982"/>
      <c r="O785" s="981"/>
      <c r="P785" s="981"/>
      <c r="Q785" s="981"/>
      <c r="R785" s="981"/>
      <c r="S785" s="981"/>
      <c r="T785" s="981"/>
      <c r="U785" s="981"/>
      <c r="V785" s="981"/>
      <c r="W785" s="981"/>
      <c r="X785" s="981"/>
      <c r="Y785" s="981"/>
      <c r="Z785" s="981"/>
      <c r="AA785" s="981"/>
      <c r="AB785" s="981"/>
      <c r="AC785" s="981"/>
      <c r="AD785" s="981"/>
      <c r="AE785" s="981"/>
      <c r="AF785" s="981"/>
    </row>
    <row r="786" spans="1:32">
      <c r="A786" s="981"/>
      <c r="B786" s="635"/>
      <c r="J786" s="982"/>
      <c r="K786" s="982"/>
      <c r="O786" s="981"/>
      <c r="P786" s="981"/>
      <c r="Q786" s="981"/>
      <c r="R786" s="981"/>
      <c r="S786" s="981"/>
      <c r="T786" s="981"/>
      <c r="U786" s="981"/>
      <c r="V786" s="981"/>
      <c r="W786" s="981"/>
      <c r="X786" s="981"/>
      <c r="Y786" s="981"/>
      <c r="Z786" s="981"/>
      <c r="AA786" s="981"/>
      <c r="AB786" s="981"/>
      <c r="AC786" s="981"/>
      <c r="AD786" s="981"/>
      <c r="AE786" s="981"/>
      <c r="AF786" s="981"/>
    </row>
    <row r="787" spans="1:32">
      <c r="A787" s="981"/>
      <c r="B787" s="635"/>
      <c r="J787" s="982"/>
      <c r="K787" s="982"/>
      <c r="O787" s="981"/>
      <c r="P787" s="981"/>
      <c r="Q787" s="981"/>
      <c r="R787" s="981"/>
      <c r="S787" s="981"/>
      <c r="T787" s="981"/>
      <c r="U787" s="981"/>
      <c r="V787" s="981"/>
      <c r="W787" s="981"/>
      <c r="X787" s="981"/>
      <c r="Y787" s="981"/>
      <c r="Z787" s="981"/>
      <c r="AA787" s="981"/>
      <c r="AB787" s="981"/>
      <c r="AC787" s="981"/>
      <c r="AD787" s="981"/>
      <c r="AE787" s="981"/>
      <c r="AF787" s="981"/>
    </row>
    <row r="788" spans="1:32">
      <c r="A788" s="981"/>
      <c r="B788" s="635"/>
      <c r="J788" s="982"/>
      <c r="K788" s="982"/>
      <c r="O788" s="981"/>
      <c r="P788" s="981"/>
      <c r="Q788" s="981"/>
      <c r="R788" s="981"/>
      <c r="S788" s="981"/>
      <c r="T788" s="981"/>
      <c r="U788" s="981"/>
      <c r="V788" s="981"/>
      <c r="W788" s="981"/>
      <c r="X788" s="981"/>
      <c r="Y788" s="981"/>
      <c r="Z788" s="981"/>
      <c r="AA788" s="981"/>
      <c r="AB788" s="981"/>
      <c r="AC788" s="981"/>
      <c r="AD788" s="981"/>
      <c r="AE788" s="981"/>
      <c r="AF788" s="981"/>
    </row>
    <row r="789" spans="1:32">
      <c r="A789" s="981"/>
      <c r="B789" s="635"/>
      <c r="J789" s="982"/>
      <c r="K789" s="982"/>
      <c r="O789" s="981"/>
      <c r="P789" s="981"/>
      <c r="Q789" s="981"/>
      <c r="R789" s="981"/>
      <c r="S789" s="981"/>
      <c r="T789" s="981"/>
      <c r="U789" s="981"/>
      <c r="V789" s="981"/>
      <c r="W789" s="981"/>
      <c r="X789" s="981"/>
      <c r="Y789" s="981"/>
      <c r="Z789" s="981"/>
      <c r="AA789" s="981"/>
      <c r="AB789" s="981"/>
      <c r="AC789" s="981"/>
      <c r="AD789" s="981"/>
      <c r="AE789" s="981"/>
      <c r="AF789" s="981"/>
    </row>
    <row r="790" spans="1:32">
      <c r="A790" s="981"/>
      <c r="B790" s="635"/>
      <c r="J790" s="982"/>
      <c r="K790" s="982"/>
      <c r="O790" s="981"/>
      <c r="P790" s="981"/>
      <c r="Q790" s="981"/>
      <c r="R790" s="981"/>
      <c r="S790" s="981"/>
      <c r="T790" s="981"/>
      <c r="U790" s="981"/>
      <c r="V790" s="981"/>
      <c r="W790" s="981"/>
      <c r="X790" s="981"/>
      <c r="Y790" s="981"/>
      <c r="Z790" s="981"/>
      <c r="AA790" s="981"/>
      <c r="AB790" s="981"/>
      <c r="AC790" s="981"/>
      <c r="AD790" s="981"/>
      <c r="AE790" s="981"/>
      <c r="AF790" s="981"/>
    </row>
    <row r="791" spans="1:32">
      <c r="A791" s="981"/>
      <c r="B791" s="635"/>
      <c r="J791" s="982"/>
      <c r="K791" s="982"/>
      <c r="O791" s="981"/>
      <c r="P791" s="981"/>
      <c r="Q791" s="981"/>
      <c r="R791" s="981"/>
      <c r="S791" s="981"/>
      <c r="T791" s="981"/>
      <c r="U791" s="981"/>
      <c r="V791" s="981"/>
      <c r="W791" s="981"/>
      <c r="X791" s="981"/>
      <c r="Y791" s="981"/>
      <c r="Z791" s="981"/>
      <c r="AA791" s="981"/>
      <c r="AB791" s="981"/>
      <c r="AC791" s="981"/>
      <c r="AD791" s="981"/>
      <c r="AE791" s="981"/>
      <c r="AF791" s="981"/>
    </row>
    <row r="792" spans="1:32">
      <c r="A792" s="981"/>
      <c r="B792" s="635"/>
      <c r="J792" s="982"/>
      <c r="K792" s="982"/>
      <c r="O792" s="981"/>
      <c r="P792" s="981"/>
      <c r="Q792" s="981"/>
      <c r="R792" s="981"/>
      <c r="S792" s="981"/>
      <c r="T792" s="981"/>
      <c r="U792" s="981"/>
      <c r="V792" s="981"/>
      <c r="W792" s="981"/>
      <c r="X792" s="981"/>
      <c r="Y792" s="981"/>
      <c r="Z792" s="981"/>
      <c r="AA792" s="981"/>
      <c r="AB792" s="981"/>
      <c r="AC792" s="981"/>
      <c r="AD792" s="981"/>
      <c r="AE792" s="981"/>
      <c r="AF792" s="981"/>
    </row>
    <row r="793" spans="1:32">
      <c r="A793" s="981"/>
      <c r="B793" s="635"/>
      <c r="J793" s="982"/>
      <c r="K793" s="982"/>
      <c r="O793" s="981"/>
      <c r="P793" s="981"/>
      <c r="Q793" s="981"/>
      <c r="R793" s="981"/>
      <c r="S793" s="981"/>
      <c r="T793" s="981"/>
      <c r="U793" s="981"/>
      <c r="V793" s="981"/>
      <c r="W793" s="981"/>
      <c r="X793" s="981"/>
      <c r="Y793" s="981"/>
      <c r="Z793" s="981"/>
      <c r="AA793" s="981"/>
      <c r="AB793" s="981"/>
      <c r="AC793" s="981"/>
      <c r="AD793" s="981"/>
      <c r="AE793" s="981"/>
      <c r="AF793" s="981"/>
    </row>
    <row r="794" spans="1:32">
      <c r="A794" s="981"/>
      <c r="B794" s="635"/>
      <c r="J794" s="982"/>
      <c r="K794" s="982"/>
      <c r="O794" s="981"/>
      <c r="P794" s="981"/>
      <c r="Q794" s="981"/>
      <c r="R794" s="981"/>
      <c r="S794" s="981"/>
      <c r="T794" s="981"/>
      <c r="U794" s="981"/>
      <c r="V794" s="981"/>
      <c r="W794" s="981"/>
      <c r="X794" s="981"/>
      <c r="Y794" s="981"/>
      <c r="Z794" s="981"/>
      <c r="AA794" s="981"/>
      <c r="AB794" s="981"/>
      <c r="AC794" s="981"/>
      <c r="AD794" s="981"/>
      <c r="AE794" s="981"/>
      <c r="AF794" s="981"/>
    </row>
    <row r="795" spans="1:32">
      <c r="A795" s="981"/>
      <c r="B795" s="635"/>
      <c r="J795" s="982"/>
      <c r="K795" s="982"/>
      <c r="O795" s="981"/>
      <c r="P795" s="981"/>
      <c r="Q795" s="981"/>
      <c r="R795" s="981"/>
      <c r="S795" s="981"/>
      <c r="T795" s="981"/>
      <c r="U795" s="981"/>
      <c r="V795" s="981"/>
      <c r="W795" s="981"/>
      <c r="X795" s="981"/>
      <c r="Y795" s="981"/>
      <c r="Z795" s="981"/>
      <c r="AA795" s="981"/>
      <c r="AB795" s="981"/>
      <c r="AC795" s="981"/>
      <c r="AD795" s="981"/>
      <c r="AE795" s="981"/>
      <c r="AF795" s="981"/>
    </row>
    <row r="796" spans="1:32">
      <c r="A796" s="981"/>
      <c r="B796" s="635"/>
      <c r="J796" s="982"/>
      <c r="K796" s="982"/>
      <c r="O796" s="981"/>
      <c r="P796" s="981"/>
      <c r="Q796" s="981"/>
      <c r="R796" s="981"/>
      <c r="S796" s="981"/>
      <c r="T796" s="981"/>
      <c r="U796" s="981"/>
      <c r="V796" s="981"/>
      <c r="W796" s="981"/>
      <c r="X796" s="981"/>
      <c r="Y796" s="981"/>
      <c r="Z796" s="981"/>
      <c r="AA796" s="981"/>
      <c r="AB796" s="981"/>
      <c r="AC796" s="981"/>
      <c r="AD796" s="981"/>
      <c r="AE796" s="981"/>
      <c r="AF796" s="981"/>
    </row>
    <row r="797" spans="1:32">
      <c r="A797" s="981"/>
      <c r="B797" s="635"/>
      <c r="J797" s="982"/>
      <c r="K797" s="982"/>
      <c r="O797" s="981"/>
      <c r="P797" s="981"/>
      <c r="Q797" s="981"/>
      <c r="R797" s="981"/>
      <c r="S797" s="981"/>
      <c r="T797" s="981"/>
      <c r="U797" s="981"/>
      <c r="V797" s="981"/>
      <c r="W797" s="981"/>
      <c r="X797" s="981"/>
      <c r="Y797" s="981"/>
      <c r="Z797" s="981"/>
      <c r="AA797" s="981"/>
      <c r="AB797" s="981"/>
      <c r="AC797" s="981"/>
      <c r="AD797" s="981"/>
      <c r="AE797" s="981"/>
      <c r="AF797" s="981"/>
    </row>
    <row r="798" spans="1:32">
      <c r="A798" s="981"/>
      <c r="B798" s="635"/>
      <c r="J798" s="982"/>
      <c r="K798" s="982"/>
      <c r="O798" s="981"/>
      <c r="P798" s="981"/>
      <c r="Q798" s="981"/>
      <c r="R798" s="981"/>
      <c r="S798" s="981"/>
      <c r="T798" s="981"/>
      <c r="U798" s="981"/>
      <c r="V798" s="981"/>
      <c r="W798" s="981"/>
      <c r="X798" s="981"/>
      <c r="Y798" s="981"/>
      <c r="Z798" s="981"/>
      <c r="AA798" s="981"/>
      <c r="AB798" s="981"/>
      <c r="AC798" s="981"/>
      <c r="AD798" s="981"/>
      <c r="AE798" s="981"/>
      <c r="AF798" s="981"/>
    </row>
    <row r="799" spans="1:32">
      <c r="A799" s="981"/>
      <c r="B799" s="635"/>
      <c r="J799" s="982"/>
      <c r="K799" s="982"/>
      <c r="O799" s="981"/>
      <c r="P799" s="981"/>
      <c r="Q799" s="981"/>
      <c r="R799" s="981"/>
      <c r="S799" s="981"/>
      <c r="T799" s="981"/>
      <c r="U799" s="981"/>
      <c r="V799" s="981"/>
      <c r="W799" s="981"/>
      <c r="X799" s="981"/>
      <c r="Y799" s="981"/>
      <c r="Z799" s="981"/>
      <c r="AA799" s="981"/>
      <c r="AB799" s="981"/>
      <c r="AC799" s="981"/>
      <c r="AD799" s="981"/>
      <c r="AE799" s="981"/>
      <c r="AF799" s="981"/>
    </row>
    <row r="800" spans="1:32">
      <c r="A800" s="981"/>
      <c r="B800" s="635"/>
      <c r="J800" s="982"/>
      <c r="K800" s="982"/>
      <c r="O800" s="981"/>
      <c r="P800" s="981"/>
      <c r="Q800" s="981"/>
      <c r="R800" s="981"/>
      <c r="S800" s="981"/>
      <c r="T800" s="981"/>
      <c r="U800" s="981"/>
      <c r="V800" s="981"/>
      <c r="W800" s="981"/>
      <c r="X800" s="981"/>
      <c r="Y800" s="981"/>
      <c r="Z800" s="981"/>
      <c r="AA800" s="981"/>
      <c r="AB800" s="981"/>
      <c r="AC800" s="981"/>
      <c r="AD800" s="981"/>
      <c r="AE800" s="981"/>
      <c r="AF800" s="981"/>
    </row>
    <row r="801" spans="1:32">
      <c r="A801" s="981"/>
      <c r="B801" s="635"/>
      <c r="J801" s="982"/>
      <c r="K801" s="982"/>
      <c r="O801" s="981"/>
      <c r="P801" s="981"/>
      <c r="Q801" s="981"/>
      <c r="R801" s="981"/>
      <c r="S801" s="981"/>
      <c r="T801" s="981"/>
      <c r="U801" s="981"/>
      <c r="V801" s="981"/>
      <c r="W801" s="981"/>
      <c r="X801" s="981"/>
      <c r="Y801" s="981"/>
      <c r="Z801" s="981"/>
      <c r="AA801" s="981"/>
      <c r="AB801" s="981"/>
      <c r="AC801" s="981"/>
      <c r="AD801" s="981"/>
      <c r="AE801" s="981"/>
      <c r="AF801" s="981"/>
    </row>
    <row r="802" spans="1:32">
      <c r="A802" s="981"/>
      <c r="B802" s="635"/>
      <c r="J802" s="982"/>
      <c r="K802" s="982"/>
      <c r="O802" s="981"/>
      <c r="P802" s="981"/>
      <c r="Q802" s="981"/>
      <c r="R802" s="981"/>
      <c r="S802" s="981"/>
      <c r="T802" s="981"/>
      <c r="U802" s="981"/>
      <c r="V802" s="981"/>
      <c r="W802" s="981"/>
      <c r="X802" s="981"/>
      <c r="Y802" s="981"/>
      <c r="Z802" s="981"/>
      <c r="AA802" s="981"/>
      <c r="AB802" s="981"/>
      <c r="AC802" s="981"/>
      <c r="AD802" s="981"/>
      <c r="AE802" s="981"/>
      <c r="AF802" s="981"/>
    </row>
    <row r="803" spans="1:32">
      <c r="A803" s="981"/>
      <c r="B803" s="635"/>
      <c r="J803" s="982"/>
      <c r="K803" s="982"/>
      <c r="O803" s="981"/>
      <c r="P803" s="981"/>
      <c r="Q803" s="981"/>
      <c r="R803" s="981"/>
      <c r="S803" s="981"/>
      <c r="T803" s="981"/>
      <c r="U803" s="981"/>
      <c r="V803" s="981"/>
      <c r="W803" s="981"/>
      <c r="X803" s="981"/>
      <c r="Y803" s="981"/>
      <c r="Z803" s="981"/>
      <c r="AA803" s="981"/>
      <c r="AB803" s="981"/>
      <c r="AC803" s="981"/>
      <c r="AD803" s="981"/>
      <c r="AE803" s="981"/>
      <c r="AF803" s="981"/>
    </row>
    <row r="804" spans="1:32">
      <c r="A804" s="981"/>
      <c r="B804" s="635"/>
      <c r="J804" s="982"/>
      <c r="K804" s="982"/>
      <c r="O804" s="981"/>
      <c r="P804" s="981"/>
      <c r="Q804" s="981"/>
      <c r="R804" s="981"/>
      <c r="S804" s="981"/>
      <c r="T804" s="981"/>
      <c r="U804" s="981"/>
      <c r="V804" s="981"/>
      <c r="W804" s="981"/>
      <c r="X804" s="981"/>
      <c r="Y804" s="981"/>
      <c r="Z804" s="981"/>
      <c r="AA804" s="981"/>
      <c r="AB804" s="981"/>
      <c r="AC804" s="981"/>
      <c r="AD804" s="981"/>
      <c r="AE804" s="981"/>
      <c r="AF804" s="981"/>
    </row>
    <row r="805" spans="1:32">
      <c r="A805" s="981"/>
      <c r="B805" s="635"/>
      <c r="J805" s="982"/>
      <c r="K805" s="982"/>
      <c r="O805" s="981"/>
      <c r="P805" s="981"/>
      <c r="Q805" s="981"/>
      <c r="R805" s="981"/>
      <c r="S805" s="981"/>
      <c r="T805" s="981"/>
      <c r="U805" s="981"/>
      <c r="V805" s="981"/>
      <c r="W805" s="981"/>
      <c r="X805" s="981"/>
      <c r="Y805" s="981"/>
      <c r="Z805" s="981"/>
      <c r="AA805" s="981"/>
      <c r="AB805" s="981"/>
      <c r="AC805" s="981"/>
      <c r="AD805" s="981"/>
      <c r="AE805" s="981"/>
      <c r="AF805" s="981"/>
    </row>
    <row r="806" spans="1:32">
      <c r="A806" s="981"/>
      <c r="B806" s="635"/>
      <c r="J806" s="982"/>
      <c r="K806" s="982"/>
      <c r="O806" s="981"/>
      <c r="P806" s="981"/>
      <c r="Q806" s="981"/>
      <c r="R806" s="981"/>
      <c r="S806" s="981"/>
      <c r="T806" s="981"/>
      <c r="U806" s="981"/>
      <c r="V806" s="981"/>
      <c r="W806" s="981"/>
      <c r="X806" s="981"/>
      <c r="Y806" s="981"/>
      <c r="Z806" s="981"/>
      <c r="AA806" s="981"/>
      <c r="AB806" s="981"/>
      <c r="AC806" s="981"/>
      <c r="AD806" s="981"/>
      <c r="AE806" s="981"/>
      <c r="AF806" s="981"/>
    </row>
    <row r="807" spans="1:32">
      <c r="A807" s="981"/>
      <c r="B807" s="635"/>
      <c r="J807" s="982"/>
      <c r="K807" s="982"/>
      <c r="O807" s="981"/>
      <c r="P807" s="981"/>
      <c r="Q807" s="981"/>
      <c r="R807" s="981"/>
      <c r="S807" s="981"/>
      <c r="T807" s="981"/>
      <c r="U807" s="981"/>
      <c r="V807" s="981"/>
      <c r="W807" s="981"/>
      <c r="X807" s="981"/>
      <c r="Y807" s="981"/>
      <c r="Z807" s="981"/>
      <c r="AA807" s="981"/>
      <c r="AB807" s="981"/>
      <c r="AC807" s="981"/>
      <c r="AD807" s="981"/>
      <c r="AE807" s="981"/>
      <c r="AF807" s="981"/>
    </row>
    <row r="808" spans="1:32">
      <c r="A808" s="981"/>
      <c r="B808" s="635"/>
      <c r="J808" s="982"/>
      <c r="K808" s="982"/>
      <c r="O808" s="981"/>
      <c r="P808" s="981"/>
      <c r="Q808" s="981"/>
      <c r="R808" s="981"/>
      <c r="S808" s="981"/>
      <c r="T808" s="981"/>
      <c r="U808" s="981"/>
      <c r="V808" s="981"/>
      <c r="W808" s="981"/>
      <c r="X808" s="981"/>
      <c r="Y808" s="981"/>
      <c r="Z808" s="981"/>
      <c r="AA808" s="981"/>
      <c r="AB808" s="981"/>
      <c r="AC808" s="981"/>
      <c r="AD808" s="981"/>
      <c r="AE808" s="981"/>
      <c r="AF808" s="981"/>
    </row>
    <row r="809" spans="1:32">
      <c r="A809" s="981"/>
      <c r="B809" s="635"/>
      <c r="J809" s="982"/>
      <c r="K809" s="982"/>
      <c r="O809" s="981"/>
      <c r="P809" s="981"/>
      <c r="Q809" s="981"/>
      <c r="R809" s="981"/>
      <c r="S809" s="981"/>
      <c r="T809" s="981"/>
      <c r="U809" s="981"/>
      <c r="V809" s="981"/>
      <c r="W809" s="981"/>
      <c r="X809" s="981"/>
      <c r="Y809" s="981"/>
      <c r="Z809" s="981"/>
      <c r="AA809" s="981"/>
      <c r="AB809" s="981"/>
      <c r="AC809" s="981"/>
      <c r="AD809" s="981"/>
      <c r="AE809" s="981"/>
      <c r="AF809" s="981"/>
    </row>
    <row r="810" spans="1:32">
      <c r="A810" s="981"/>
      <c r="B810" s="635"/>
      <c r="J810" s="982"/>
      <c r="K810" s="982"/>
      <c r="O810" s="981"/>
      <c r="P810" s="981"/>
      <c r="Q810" s="981"/>
      <c r="R810" s="981"/>
      <c r="S810" s="981"/>
      <c r="T810" s="981"/>
      <c r="U810" s="981"/>
      <c r="V810" s="981"/>
      <c r="W810" s="981"/>
      <c r="X810" s="981"/>
      <c r="Y810" s="981"/>
      <c r="Z810" s="981"/>
      <c r="AA810" s="981"/>
      <c r="AB810" s="981"/>
      <c r="AC810" s="981"/>
      <c r="AD810" s="981"/>
      <c r="AE810" s="981"/>
      <c r="AF810" s="981"/>
    </row>
    <row r="811" spans="1:32">
      <c r="A811" s="981"/>
      <c r="B811" s="635"/>
      <c r="J811" s="982"/>
      <c r="K811" s="982"/>
      <c r="O811" s="981"/>
      <c r="P811" s="981"/>
      <c r="Q811" s="981"/>
      <c r="R811" s="981"/>
      <c r="S811" s="981"/>
      <c r="T811" s="981"/>
      <c r="U811" s="981"/>
      <c r="V811" s="981"/>
      <c r="W811" s="981"/>
      <c r="X811" s="981"/>
      <c r="Y811" s="981"/>
      <c r="Z811" s="981"/>
      <c r="AA811" s="981"/>
      <c r="AB811" s="981"/>
      <c r="AC811" s="981"/>
      <c r="AD811" s="981"/>
      <c r="AE811" s="981"/>
      <c r="AF811" s="981"/>
    </row>
    <row r="812" spans="1:32">
      <c r="A812" s="981"/>
      <c r="B812" s="635"/>
      <c r="J812" s="982"/>
      <c r="K812" s="982"/>
      <c r="O812" s="981"/>
      <c r="P812" s="981"/>
      <c r="Q812" s="981"/>
      <c r="R812" s="981"/>
      <c r="S812" s="981"/>
      <c r="T812" s="981"/>
      <c r="U812" s="981"/>
      <c r="V812" s="981"/>
      <c r="W812" s="981"/>
      <c r="X812" s="981"/>
      <c r="Y812" s="981"/>
      <c r="Z812" s="981"/>
      <c r="AA812" s="981"/>
      <c r="AB812" s="981"/>
      <c r="AC812" s="981"/>
      <c r="AD812" s="981"/>
      <c r="AE812" s="981"/>
      <c r="AF812" s="981"/>
    </row>
    <row r="813" spans="1:32">
      <c r="A813" s="981"/>
      <c r="B813" s="635"/>
      <c r="J813" s="982"/>
      <c r="K813" s="982"/>
      <c r="O813" s="981"/>
      <c r="P813" s="981"/>
      <c r="Q813" s="981"/>
      <c r="R813" s="981"/>
      <c r="S813" s="981"/>
      <c r="T813" s="981"/>
      <c r="U813" s="981"/>
      <c r="V813" s="981"/>
      <c r="W813" s="981"/>
      <c r="X813" s="981"/>
      <c r="Y813" s="981"/>
      <c r="Z813" s="981"/>
      <c r="AA813" s="981"/>
      <c r="AB813" s="981"/>
      <c r="AC813" s="981"/>
      <c r="AD813" s="981"/>
      <c r="AE813" s="981"/>
      <c r="AF813" s="981"/>
    </row>
    <row r="814" spans="1:32">
      <c r="A814" s="981"/>
      <c r="B814" s="635"/>
      <c r="J814" s="982"/>
      <c r="K814" s="982"/>
      <c r="O814" s="981"/>
      <c r="P814" s="981"/>
      <c r="Q814" s="981"/>
      <c r="R814" s="981"/>
      <c r="S814" s="981"/>
      <c r="T814" s="981"/>
      <c r="U814" s="981"/>
      <c r="V814" s="981"/>
      <c r="W814" s="981"/>
      <c r="X814" s="981"/>
      <c r="Y814" s="981"/>
      <c r="Z814" s="981"/>
      <c r="AA814" s="981"/>
      <c r="AB814" s="981"/>
      <c r="AC814" s="981"/>
      <c r="AD814" s="981"/>
      <c r="AE814" s="981"/>
      <c r="AF814" s="981"/>
    </row>
    <row r="815" spans="1:32">
      <c r="A815" s="981"/>
      <c r="B815" s="635"/>
      <c r="J815" s="982"/>
      <c r="K815" s="982"/>
      <c r="O815" s="981"/>
      <c r="P815" s="981"/>
      <c r="Q815" s="981"/>
      <c r="R815" s="981"/>
      <c r="S815" s="981"/>
      <c r="T815" s="981"/>
      <c r="U815" s="981"/>
      <c r="V815" s="981"/>
      <c r="W815" s="981"/>
      <c r="X815" s="981"/>
      <c r="Y815" s="981"/>
      <c r="Z815" s="981"/>
      <c r="AA815" s="981"/>
      <c r="AB815" s="981"/>
      <c r="AC815" s="981"/>
      <c r="AD815" s="981"/>
      <c r="AE815" s="981"/>
      <c r="AF815" s="981"/>
    </row>
    <row r="816" spans="1:32">
      <c r="A816" s="981"/>
      <c r="B816" s="635"/>
      <c r="J816" s="982"/>
      <c r="K816" s="982"/>
      <c r="O816" s="981"/>
      <c r="P816" s="981"/>
      <c r="Q816" s="981"/>
      <c r="R816" s="981"/>
      <c r="S816" s="981"/>
      <c r="T816" s="981"/>
      <c r="U816" s="981"/>
      <c r="V816" s="981"/>
      <c r="W816" s="981"/>
      <c r="X816" s="981"/>
      <c r="Y816" s="981"/>
      <c r="Z816" s="981"/>
      <c r="AA816" s="981"/>
      <c r="AB816" s="981"/>
      <c r="AC816" s="981"/>
      <c r="AD816" s="981"/>
      <c r="AE816" s="981"/>
      <c r="AF816" s="981"/>
    </row>
    <row r="817" spans="1:32">
      <c r="A817" s="981"/>
      <c r="B817" s="635"/>
      <c r="J817" s="982"/>
      <c r="K817" s="982"/>
      <c r="O817" s="981"/>
      <c r="P817" s="981"/>
      <c r="Q817" s="981"/>
      <c r="R817" s="981"/>
      <c r="S817" s="981"/>
      <c r="T817" s="981"/>
      <c r="U817" s="981"/>
      <c r="V817" s="981"/>
      <c r="W817" s="981"/>
      <c r="X817" s="981"/>
      <c r="Y817" s="981"/>
      <c r="Z817" s="981"/>
      <c r="AA817" s="981"/>
      <c r="AB817" s="981"/>
      <c r="AC817" s="981"/>
      <c r="AD817" s="981"/>
      <c r="AE817" s="981"/>
      <c r="AF817" s="981"/>
    </row>
    <row r="818" spans="1:32">
      <c r="A818" s="981"/>
      <c r="B818" s="635"/>
      <c r="J818" s="982"/>
      <c r="K818" s="982"/>
      <c r="O818" s="981"/>
      <c r="P818" s="981"/>
      <c r="Q818" s="981"/>
      <c r="R818" s="981"/>
      <c r="S818" s="981"/>
      <c r="T818" s="981"/>
      <c r="U818" s="981"/>
      <c r="V818" s="981"/>
      <c r="W818" s="981"/>
      <c r="X818" s="981"/>
      <c r="Y818" s="981"/>
      <c r="Z818" s="981"/>
      <c r="AA818" s="981"/>
      <c r="AB818" s="981"/>
      <c r="AC818" s="981"/>
      <c r="AD818" s="981"/>
      <c r="AE818" s="981"/>
      <c r="AF818" s="981"/>
    </row>
    <row r="819" spans="1:32">
      <c r="A819" s="981"/>
      <c r="B819" s="635"/>
      <c r="J819" s="982"/>
      <c r="K819" s="982"/>
      <c r="O819" s="981"/>
      <c r="P819" s="981"/>
      <c r="Q819" s="981"/>
      <c r="R819" s="981"/>
      <c r="S819" s="981"/>
      <c r="T819" s="981"/>
      <c r="U819" s="981"/>
      <c r="V819" s="981"/>
      <c r="W819" s="981"/>
      <c r="X819" s="981"/>
      <c r="Y819" s="981"/>
      <c r="Z819" s="981"/>
      <c r="AA819" s="981"/>
      <c r="AB819" s="981"/>
      <c r="AC819" s="981"/>
      <c r="AD819" s="981"/>
      <c r="AE819" s="981"/>
      <c r="AF819" s="981"/>
    </row>
    <row r="820" spans="1:32">
      <c r="A820" s="981"/>
      <c r="B820" s="635"/>
      <c r="J820" s="982"/>
      <c r="K820" s="982"/>
      <c r="O820" s="981"/>
      <c r="P820" s="981"/>
      <c r="Q820" s="981"/>
      <c r="R820" s="981"/>
      <c r="S820" s="981"/>
      <c r="T820" s="981"/>
      <c r="U820" s="981"/>
      <c r="V820" s="981"/>
      <c r="W820" s="981"/>
      <c r="X820" s="981"/>
      <c r="Y820" s="981"/>
      <c r="Z820" s="981"/>
      <c r="AA820" s="981"/>
      <c r="AB820" s="981"/>
      <c r="AC820" s="981"/>
      <c r="AD820" s="981"/>
      <c r="AE820" s="981"/>
      <c r="AF820" s="981"/>
    </row>
    <row r="821" spans="1:32">
      <c r="A821" s="981"/>
      <c r="B821" s="635"/>
      <c r="J821" s="982"/>
      <c r="K821" s="982"/>
      <c r="O821" s="981"/>
      <c r="P821" s="981"/>
      <c r="Q821" s="981"/>
      <c r="R821" s="981"/>
      <c r="S821" s="981"/>
      <c r="T821" s="981"/>
      <c r="U821" s="981"/>
      <c r="V821" s="981"/>
      <c r="W821" s="981"/>
      <c r="X821" s="981"/>
      <c r="Y821" s="981"/>
      <c r="Z821" s="981"/>
      <c r="AA821" s="981"/>
      <c r="AB821" s="981"/>
      <c r="AC821" s="981"/>
      <c r="AD821" s="981"/>
      <c r="AE821" s="981"/>
      <c r="AF821" s="981"/>
    </row>
    <row r="822" spans="1:32">
      <c r="A822" s="981"/>
      <c r="B822" s="635"/>
      <c r="J822" s="982"/>
      <c r="K822" s="982"/>
      <c r="O822" s="981"/>
      <c r="P822" s="981"/>
      <c r="Q822" s="981"/>
      <c r="R822" s="981"/>
      <c r="S822" s="981"/>
      <c r="T822" s="981"/>
      <c r="U822" s="981"/>
      <c r="V822" s="981"/>
      <c r="W822" s="981"/>
      <c r="X822" s="981"/>
      <c r="Y822" s="981"/>
      <c r="Z822" s="981"/>
      <c r="AA822" s="981"/>
      <c r="AB822" s="981"/>
      <c r="AC822" s="981"/>
      <c r="AD822" s="981"/>
      <c r="AE822" s="981"/>
      <c r="AF822" s="981"/>
    </row>
    <row r="823" spans="1:32">
      <c r="A823" s="981"/>
      <c r="B823" s="635"/>
      <c r="J823" s="982"/>
      <c r="K823" s="982"/>
      <c r="O823" s="981"/>
      <c r="P823" s="981"/>
      <c r="Q823" s="981"/>
      <c r="R823" s="981"/>
      <c r="S823" s="981"/>
      <c r="T823" s="981"/>
      <c r="U823" s="981"/>
      <c r="V823" s="981"/>
      <c r="W823" s="981"/>
      <c r="X823" s="981"/>
      <c r="Y823" s="981"/>
      <c r="Z823" s="981"/>
      <c r="AA823" s="981"/>
      <c r="AB823" s="981"/>
      <c r="AC823" s="981"/>
      <c r="AD823" s="981"/>
      <c r="AE823" s="981"/>
      <c r="AF823" s="981"/>
    </row>
    <row r="824" spans="1:32">
      <c r="A824" s="981"/>
      <c r="B824" s="635"/>
      <c r="J824" s="982"/>
      <c r="K824" s="982"/>
      <c r="O824" s="981"/>
      <c r="P824" s="981"/>
      <c r="Q824" s="981"/>
      <c r="R824" s="981"/>
      <c r="S824" s="981"/>
      <c r="T824" s="981"/>
      <c r="U824" s="981"/>
      <c r="V824" s="981"/>
      <c r="W824" s="981"/>
      <c r="X824" s="981"/>
      <c r="Y824" s="981"/>
      <c r="Z824" s="981"/>
      <c r="AA824" s="981"/>
      <c r="AB824" s="981"/>
      <c r="AC824" s="981"/>
      <c r="AD824" s="981"/>
      <c r="AE824" s="981"/>
      <c r="AF824" s="981"/>
    </row>
    <row r="825" spans="1:32">
      <c r="A825" s="981"/>
      <c r="B825" s="635"/>
      <c r="J825" s="982"/>
      <c r="K825" s="982"/>
      <c r="O825" s="981"/>
      <c r="P825" s="981"/>
      <c r="Q825" s="981"/>
      <c r="R825" s="981"/>
      <c r="S825" s="981"/>
      <c r="T825" s="981"/>
      <c r="U825" s="981"/>
      <c r="V825" s="981"/>
      <c r="W825" s="981"/>
      <c r="X825" s="981"/>
      <c r="Y825" s="981"/>
      <c r="Z825" s="981"/>
      <c r="AA825" s="981"/>
      <c r="AB825" s="981"/>
      <c r="AC825" s="981"/>
      <c r="AD825" s="981"/>
      <c r="AE825" s="981"/>
      <c r="AF825" s="981"/>
    </row>
    <row r="826" spans="1:32">
      <c r="A826" s="981"/>
      <c r="B826" s="635"/>
      <c r="J826" s="982"/>
      <c r="K826" s="982"/>
      <c r="O826" s="981"/>
      <c r="P826" s="981"/>
      <c r="Q826" s="981"/>
      <c r="R826" s="981"/>
      <c r="S826" s="981"/>
      <c r="T826" s="981"/>
      <c r="U826" s="981"/>
      <c r="V826" s="981"/>
      <c r="W826" s="981"/>
      <c r="X826" s="981"/>
      <c r="Y826" s="981"/>
      <c r="Z826" s="981"/>
      <c r="AA826" s="981"/>
      <c r="AB826" s="981"/>
      <c r="AC826" s="981"/>
      <c r="AD826" s="981"/>
      <c r="AE826" s="981"/>
      <c r="AF826" s="981"/>
    </row>
    <row r="827" spans="1:32">
      <c r="A827" s="981"/>
      <c r="B827" s="635"/>
      <c r="J827" s="982"/>
      <c r="K827" s="982"/>
      <c r="O827" s="981"/>
      <c r="P827" s="981"/>
      <c r="Q827" s="981"/>
      <c r="R827" s="981"/>
      <c r="S827" s="981"/>
      <c r="T827" s="981"/>
      <c r="U827" s="981"/>
      <c r="V827" s="981"/>
      <c r="W827" s="981"/>
      <c r="X827" s="981"/>
      <c r="Y827" s="981"/>
      <c r="Z827" s="981"/>
      <c r="AA827" s="981"/>
      <c r="AB827" s="981"/>
      <c r="AC827" s="981"/>
      <c r="AD827" s="981"/>
      <c r="AE827" s="981"/>
      <c r="AF827" s="981"/>
    </row>
    <row r="828" spans="1:32">
      <c r="A828" s="981"/>
      <c r="B828" s="635"/>
      <c r="J828" s="982"/>
      <c r="K828" s="982"/>
      <c r="O828" s="981"/>
      <c r="P828" s="981"/>
      <c r="Q828" s="981"/>
      <c r="R828" s="981"/>
      <c r="S828" s="981"/>
      <c r="T828" s="981"/>
      <c r="U828" s="981"/>
      <c r="V828" s="981"/>
      <c r="W828" s="981"/>
      <c r="X828" s="981"/>
      <c r="Y828" s="981"/>
      <c r="Z828" s="981"/>
      <c r="AA828" s="981"/>
      <c r="AB828" s="981"/>
      <c r="AC828" s="981"/>
      <c r="AD828" s="981"/>
      <c r="AE828" s="981"/>
      <c r="AF828" s="981"/>
    </row>
    <row r="829" spans="1:32">
      <c r="A829" s="981"/>
      <c r="B829" s="635"/>
      <c r="J829" s="982"/>
      <c r="K829" s="982"/>
      <c r="O829" s="981"/>
      <c r="P829" s="981"/>
      <c r="Q829" s="981"/>
      <c r="R829" s="981"/>
      <c r="S829" s="981"/>
      <c r="T829" s="981"/>
      <c r="U829" s="981"/>
      <c r="V829" s="981"/>
      <c r="W829" s="981"/>
      <c r="X829" s="981"/>
      <c r="Y829" s="981"/>
      <c r="Z829" s="981"/>
      <c r="AA829" s="981"/>
      <c r="AB829" s="981"/>
      <c r="AC829" s="981"/>
      <c r="AD829" s="981"/>
      <c r="AE829" s="981"/>
      <c r="AF829" s="981"/>
    </row>
    <row r="830" spans="1:32">
      <c r="A830" s="981"/>
      <c r="B830" s="635"/>
      <c r="J830" s="982"/>
      <c r="K830" s="982"/>
      <c r="O830" s="981"/>
      <c r="P830" s="981"/>
      <c r="Q830" s="981"/>
      <c r="R830" s="981"/>
      <c r="S830" s="981"/>
      <c r="T830" s="981"/>
      <c r="U830" s="981"/>
      <c r="V830" s="981"/>
      <c r="W830" s="981"/>
      <c r="X830" s="981"/>
      <c r="Y830" s="981"/>
      <c r="Z830" s="981"/>
      <c r="AA830" s="981"/>
      <c r="AB830" s="981"/>
      <c r="AC830" s="981"/>
      <c r="AD830" s="981"/>
      <c r="AE830" s="981"/>
      <c r="AF830" s="981"/>
    </row>
    <row r="831" spans="1:32">
      <c r="A831" s="981"/>
      <c r="B831" s="635"/>
      <c r="J831" s="982"/>
      <c r="K831" s="982"/>
      <c r="O831" s="981"/>
      <c r="P831" s="981"/>
      <c r="Q831" s="981"/>
      <c r="R831" s="981"/>
      <c r="S831" s="981"/>
      <c r="T831" s="981"/>
      <c r="U831" s="981"/>
      <c r="V831" s="981"/>
      <c r="W831" s="981"/>
      <c r="X831" s="981"/>
      <c r="Y831" s="981"/>
      <c r="Z831" s="981"/>
      <c r="AA831" s="981"/>
      <c r="AB831" s="981"/>
      <c r="AC831" s="981"/>
      <c r="AD831" s="981"/>
      <c r="AE831" s="981"/>
      <c r="AF831" s="981"/>
    </row>
    <row r="832" spans="1:32">
      <c r="A832" s="981"/>
      <c r="B832" s="635"/>
      <c r="J832" s="982"/>
      <c r="K832" s="982"/>
      <c r="O832" s="981"/>
      <c r="P832" s="981"/>
      <c r="Q832" s="981"/>
      <c r="R832" s="981"/>
      <c r="S832" s="981"/>
      <c r="T832" s="981"/>
      <c r="U832" s="981"/>
      <c r="V832" s="981"/>
      <c r="W832" s="981"/>
      <c r="X832" s="981"/>
      <c r="Y832" s="981"/>
      <c r="Z832" s="981"/>
      <c r="AA832" s="981"/>
      <c r="AB832" s="981"/>
      <c r="AC832" s="981"/>
      <c r="AD832" s="981"/>
      <c r="AE832" s="981"/>
      <c r="AF832" s="981"/>
    </row>
    <row r="833" spans="1:32">
      <c r="A833" s="981"/>
      <c r="B833" s="635"/>
      <c r="J833" s="982"/>
      <c r="K833" s="982"/>
      <c r="O833" s="981"/>
      <c r="P833" s="981"/>
      <c r="Q833" s="981"/>
      <c r="R833" s="981"/>
      <c r="S833" s="981"/>
      <c r="T833" s="981"/>
      <c r="U833" s="981"/>
      <c r="V833" s="981"/>
      <c r="W833" s="981"/>
      <c r="X833" s="981"/>
      <c r="Y833" s="981"/>
      <c r="Z833" s="981"/>
      <c r="AA833" s="981"/>
      <c r="AB833" s="981"/>
      <c r="AC833" s="981"/>
      <c r="AD833" s="981"/>
      <c r="AE833" s="981"/>
      <c r="AF833" s="981"/>
    </row>
    <row r="834" spans="1:32">
      <c r="A834" s="981"/>
      <c r="B834" s="635"/>
      <c r="J834" s="982"/>
      <c r="K834" s="982"/>
      <c r="O834" s="981"/>
      <c r="P834" s="981"/>
      <c r="Q834" s="981"/>
      <c r="R834" s="981"/>
      <c r="S834" s="981"/>
      <c r="T834" s="981"/>
      <c r="U834" s="981"/>
      <c r="V834" s="981"/>
      <c r="W834" s="981"/>
      <c r="X834" s="981"/>
      <c r="Y834" s="981"/>
      <c r="Z834" s="981"/>
      <c r="AA834" s="981"/>
      <c r="AB834" s="981"/>
      <c r="AC834" s="981"/>
      <c r="AD834" s="981"/>
      <c r="AE834" s="981"/>
      <c r="AF834" s="981"/>
    </row>
    <row r="835" spans="1:32">
      <c r="A835" s="981"/>
      <c r="B835" s="635"/>
      <c r="J835" s="982"/>
      <c r="K835" s="982"/>
      <c r="O835" s="981"/>
      <c r="P835" s="981"/>
      <c r="Q835" s="981"/>
      <c r="R835" s="981"/>
      <c r="S835" s="981"/>
      <c r="T835" s="981"/>
      <c r="U835" s="981"/>
      <c r="V835" s="981"/>
      <c r="W835" s="981"/>
      <c r="X835" s="981"/>
      <c r="Y835" s="981"/>
      <c r="Z835" s="981"/>
      <c r="AA835" s="981"/>
      <c r="AB835" s="981"/>
      <c r="AC835" s="981"/>
      <c r="AD835" s="981"/>
      <c r="AE835" s="981"/>
      <c r="AF835" s="981"/>
    </row>
    <row r="836" spans="1:32">
      <c r="A836" s="981"/>
      <c r="B836" s="635"/>
      <c r="J836" s="982"/>
      <c r="K836" s="982"/>
      <c r="O836" s="981"/>
      <c r="P836" s="981"/>
      <c r="Q836" s="981"/>
      <c r="R836" s="981"/>
      <c r="S836" s="981"/>
      <c r="T836" s="981"/>
      <c r="U836" s="981"/>
      <c r="V836" s="981"/>
      <c r="W836" s="981"/>
      <c r="X836" s="981"/>
      <c r="Y836" s="981"/>
      <c r="Z836" s="981"/>
      <c r="AA836" s="981"/>
      <c r="AB836" s="981"/>
      <c r="AC836" s="981"/>
      <c r="AD836" s="981"/>
      <c r="AE836" s="981"/>
      <c r="AF836" s="981"/>
    </row>
    <row r="837" spans="1:32">
      <c r="A837" s="981"/>
      <c r="B837" s="635"/>
      <c r="J837" s="982"/>
      <c r="K837" s="982"/>
      <c r="O837" s="981"/>
      <c r="P837" s="981"/>
      <c r="Q837" s="981"/>
      <c r="R837" s="981"/>
      <c r="S837" s="981"/>
      <c r="T837" s="981"/>
      <c r="U837" s="981"/>
      <c r="V837" s="981"/>
      <c r="W837" s="981"/>
      <c r="X837" s="981"/>
      <c r="Y837" s="981"/>
      <c r="Z837" s="981"/>
      <c r="AA837" s="981"/>
      <c r="AB837" s="981"/>
      <c r="AC837" s="981"/>
      <c r="AD837" s="981"/>
      <c r="AE837" s="981"/>
      <c r="AF837" s="981"/>
    </row>
    <row r="838" spans="1:32">
      <c r="A838" s="981"/>
      <c r="B838" s="635"/>
      <c r="J838" s="982"/>
      <c r="K838" s="982"/>
      <c r="O838" s="981"/>
      <c r="P838" s="981"/>
      <c r="Q838" s="981"/>
      <c r="R838" s="981"/>
      <c r="S838" s="981"/>
      <c r="T838" s="981"/>
      <c r="U838" s="981"/>
      <c r="V838" s="981"/>
      <c r="W838" s="981"/>
      <c r="X838" s="981"/>
      <c r="Y838" s="981"/>
      <c r="Z838" s="981"/>
      <c r="AA838" s="981"/>
      <c r="AB838" s="981"/>
      <c r="AC838" s="981"/>
      <c r="AD838" s="981"/>
      <c r="AE838" s="981"/>
      <c r="AF838" s="981"/>
    </row>
    <row r="839" spans="1:32">
      <c r="A839" s="981"/>
      <c r="B839" s="635"/>
      <c r="J839" s="982"/>
      <c r="K839" s="982"/>
      <c r="O839" s="981"/>
      <c r="P839" s="981"/>
      <c r="Q839" s="981"/>
      <c r="R839" s="981"/>
      <c r="S839" s="981"/>
      <c r="T839" s="981"/>
      <c r="U839" s="981"/>
      <c r="V839" s="981"/>
      <c r="W839" s="981"/>
      <c r="X839" s="981"/>
      <c r="Y839" s="981"/>
      <c r="Z839" s="981"/>
      <c r="AA839" s="981"/>
      <c r="AB839" s="981"/>
      <c r="AC839" s="981"/>
      <c r="AD839" s="981"/>
      <c r="AE839" s="981"/>
      <c r="AF839" s="981"/>
    </row>
    <row r="840" spans="1:32">
      <c r="A840" s="981"/>
      <c r="B840" s="635"/>
      <c r="J840" s="982"/>
      <c r="K840" s="982"/>
      <c r="O840" s="981"/>
      <c r="P840" s="981"/>
      <c r="Q840" s="981"/>
      <c r="R840" s="981"/>
      <c r="S840" s="981"/>
      <c r="T840" s="981"/>
      <c r="U840" s="981"/>
      <c r="V840" s="981"/>
      <c r="W840" s="981"/>
      <c r="X840" s="981"/>
      <c r="Y840" s="981"/>
      <c r="Z840" s="981"/>
      <c r="AA840" s="981"/>
      <c r="AB840" s="981"/>
      <c r="AC840" s="981"/>
      <c r="AD840" s="981"/>
      <c r="AE840" s="981"/>
      <c r="AF840" s="981"/>
    </row>
    <row r="841" spans="1:32">
      <c r="A841" s="981"/>
      <c r="B841" s="635"/>
      <c r="J841" s="982"/>
      <c r="K841" s="982"/>
      <c r="O841" s="981"/>
      <c r="P841" s="981"/>
      <c r="Q841" s="981"/>
      <c r="R841" s="981"/>
      <c r="S841" s="981"/>
      <c r="T841" s="981"/>
      <c r="U841" s="981"/>
      <c r="V841" s="981"/>
      <c r="W841" s="981"/>
      <c r="X841" s="981"/>
      <c r="Y841" s="981"/>
      <c r="Z841" s="981"/>
      <c r="AA841" s="981"/>
      <c r="AB841" s="981"/>
      <c r="AC841" s="981"/>
      <c r="AD841" s="981"/>
      <c r="AE841" s="981"/>
      <c r="AF841" s="981"/>
    </row>
    <row r="842" spans="1:32">
      <c r="A842" s="981"/>
      <c r="B842" s="635"/>
      <c r="J842" s="982"/>
      <c r="K842" s="982"/>
      <c r="O842" s="981"/>
      <c r="P842" s="981"/>
      <c r="Q842" s="981"/>
      <c r="R842" s="981"/>
      <c r="S842" s="981"/>
      <c r="T842" s="981"/>
      <c r="U842" s="981"/>
      <c r="V842" s="981"/>
      <c r="W842" s="981"/>
      <c r="X842" s="981"/>
      <c r="Y842" s="981"/>
      <c r="Z842" s="981"/>
      <c r="AA842" s="981"/>
      <c r="AB842" s="981"/>
      <c r="AC842" s="981"/>
      <c r="AD842" s="981"/>
      <c r="AE842" s="981"/>
      <c r="AF842" s="981"/>
    </row>
    <row r="843" spans="1:32">
      <c r="A843" s="981"/>
      <c r="B843" s="635"/>
      <c r="J843" s="982"/>
      <c r="K843" s="982"/>
      <c r="O843" s="981"/>
      <c r="P843" s="981"/>
      <c r="Q843" s="981"/>
      <c r="R843" s="981"/>
      <c r="S843" s="981"/>
      <c r="T843" s="981"/>
      <c r="U843" s="981"/>
      <c r="V843" s="981"/>
      <c r="W843" s="981"/>
      <c r="X843" s="981"/>
      <c r="Y843" s="981"/>
      <c r="Z843" s="981"/>
      <c r="AA843" s="981"/>
      <c r="AB843" s="981"/>
      <c r="AC843" s="981"/>
      <c r="AD843" s="981"/>
      <c r="AE843" s="981"/>
      <c r="AF843" s="981"/>
    </row>
    <row r="844" spans="1:32">
      <c r="A844" s="981"/>
      <c r="B844" s="635"/>
      <c r="J844" s="982"/>
      <c r="K844" s="982"/>
      <c r="O844" s="981"/>
      <c r="P844" s="981"/>
      <c r="Q844" s="981"/>
      <c r="R844" s="981"/>
      <c r="S844" s="981"/>
      <c r="T844" s="981"/>
      <c r="U844" s="981"/>
      <c r="V844" s="981"/>
      <c r="W844" s="981"/>
      <c r="X844" s="981"/>
      <c r="Y844" s="981"/>
      <c r="Z844" s="981"/>
      <c r="AA844" s="981"/>
      <c r="AB844" s="981"/>
      <c r="AC844" s="981"/>
      <c r="AD844" s="981"/>
      <c r="AE844" s="981"/>
      <c r="AF844" s="981"/>
    </row>
    <row r="845" spans="1:32">
      <c r="A845" s="981"/>
      <c r="B845" s="635"/>
      <c r="J845" s="982"/>
      <c r="K845" s="982"/>
      <c r="O845" s="981"/>
      <c r="P845" s="981"/>
      <c r="Q845" s="981"/>
      <c r="R845" s="981"/>
      <c r="S845" s="981"/>
      <c r="T845" s="981"/>
      <c r="U845" s="981"/>
      <c r="V845" s="981"/>
      <c r="W845" s="981"/>
      <c r="X845" s="981"/>
      <c r="Y845" s="981"/>
      <c r="Z845" s="981"/>
      <c r="AA845" s="981"/>
      <c r="AB845" s="981"/>
      <c r="AC845" s="981"/>
      <c r="AD845" s="981"/>
      <c r="AE845" s="981"/>
      <c r="AF845" s="981"/>
    </row>
    <row r="846" spans="1:32">
      <c r="A846" s="981"/>
      <c r="B846" s="635"/>
      <c r="J846" s="982"/>
      <c r="K846" s="982"/>
      <c r="O846" s="981"/>
      <c r="P846" s="981"/>
      <c r="Q846" s="981"/>
      <c r="R846" s="981"/>
      <c r="S846" s="981"/>
      <c r="T846" s="981"/>
      <c r="U846" s="981"/>
      <c r="V846" s="981"/>
      <c r="W846" s="981"/>
      <c r="X846" s="981"/>
      <c r="Y846" s="981"/>
      <c r="Z846" s="981"/>
      <c r="AA846" s="981"/>
      <c r="AB846" s="981"/>
      <c r="AC846" s="981"/>
      <c r="AD846" s="981"/>
      <c r="AE846" s="981"/>
      <c r="AF846" s="981"/>
    </row>
    <row r="847" spans="1:32">
      <c r="A847" s="981"/>
      <c r="B847" s="635"/>
      <c r="J847" s="982"/>
      <c r="K847" s="982"/>
      <c r="O847" s="981"/>
      <c r="P847" s="981"/>
      <c r="Q847" s="981"/>
      <c r="R847" s="981"/>
      <c r="S847" s="981"/>
      <c r="T847" s="981"/>
      <c r="U847" s="981"/>
      <c r="V847" s="981"/>
      <c r="W847" s="981"/>
      <c r="X847" s="981"/>
      <c r="Y847" s="981"/>
      <c r="Z847" s="981"/>
      <c r="AA847" s="981"/>
      <c r="AB847" s="981"/>
      <c r="AC847" s="981"/>
      <c r="AD847" s="981"/>
      <c r="AE847" s="981"/>
      <c r="AF847" s="981"/>
    </row>
    <row r="848" spans="1:32">
      <c r="A848" s="981"/>
      <c r="B848" s="635"/>
      <c r="J848" s="982"/>
      <c r="K848" s="982"/>
      <c r="O848" s="981"/>
      <c r="P848" s="981"/>
      <c r="Q848" s="981"/>
      <c r="R848" s="981"/>
      <c r="S848" s="981"/>
      <c r="T848" s="981"/>
      <c r="U848" s="981"/>
      <c r="V848" s="981"/>
      <c r="W848" s="981"/>
      <c r="X848" s="981"/>
      <c r="Y848" s="981"/>
      <c r="Z848" s="981"/>
      <c r="AA848" s="981"/>
      <c r="AB848" s="981"/>
      <c r="AC848" s="981"/>
      <c r="AD848" s="981"/>
      <c r="AE848" s="981"/>
      <c r="AF848" s="981"/>
    </row>
    <row r="849" spans="1:32">
      <c r="A849" s="981"/>
      <c r="B849" s="635"/>
      <c r="J849" s="982"/>
      <c r="K849" s="982"/>
      <c r="O849" s="981"/>
      <c r="P849" s="981"/>
      <c r="Q849" s="981"/>
      <c r="R849" s="981"/>
      <c r="S849" s="981"/>
      <c r="T849" s="981"/>
      <c r="U849" s="981"/>
      <c r="V849" s="981"/>
      <c r="W849" s="981"/>
      <c r="X849" s="981"/>
      <c r="Y849" s="981"/>
      <c r="Z849" s="981"/>
      <c r="AA849" s="981"/>
      <c r="AB849" s="981"/>
      <c r="AC849" s="981"/>
      <c r="AD849" s="981"/>
      <c r="AE849" s="981"/>
      <c r="AF849" s="981"/>
    </row>
    <row r="850" spans="1:32">
      <c r="A850" s="981"/>
      <c r="B850" s="635"/>
      <c r="J850" s="982"/>
      <c r="K850" s="982"/>
      <c r="O850" s="981"/>
      <c r="P850" s="981"/>
      <c r="Q850" s="981"/>
      <c r="R850" s="981"/>
      <c r="S850" s="981"/>
      <c r="T850" s="981"/>
      <c r="U850" s="981"/>
      <c r="V850" s="981"/>
      <c r="W850" s="981"/>
      <c r="X850" s="981"/>
      <c r="Y850" s="981"/>
      <c r="Z850" s="981"/>
      <c r="AA850" s="981"/>
      <c r="AB850" s="981"/>
      <c r="AC850" s="981"/>
      <c r="AD850" s="981"/>
      <c r="AE850" s="981"/>
      <c r="AF850" s="981"/>
    </row>
    <row r="851" spans="1:32">
      <c r="A851" s="981"/>
      <c r="B851" s="635"/>
      <c r="J851" s="982"/>
      <c r="K851" s="982"/>
      <c r="O851" s="981"/>
      <c r="P851" s="981"/>
      <c r="Q851" s="981"/>
      <c r="R851" s="981"/>
      <c r="S851" s="981"/>
      <c r="T851" s="981"/>
      <c r="U851" s="981"/>
      <c r="V851" s="981"/>
      <c r="W851" s="981"/>
      <c r="X851" s="981"/>
      <c r="Y851" s="981"/>
      <c r="Z851" s="981"/>
      <c r="AA851" s="981"/>
      <c r="AB851" s="981"/>
      <c r="AC851" s="981"/>
      <c r="AD851" s="981"/>
      <c r="AE851" s="981"/>
      <c r="AF851" s="981"/>
    </row>
    <row r="852" spans="1:32">
      <c r="A852" s="981"/>
      <c r="B852" s="635"/>
      <c r="J852" s="982"/>
      <c r="K852" s="982"/>
      <c r="O852" s="981"/>
      <c r="P852" s="981"/>
      <c r="Q852" s="981"/>
      <c r="R852" s="981"/>
      <c r="S852" s="981"/>
      <c r="T852" s="981"/>
      <c r="U852" s="981"/>
      <c r="V852" s="981"/>
      <c r="W852" s="981"/>
      <c r="X852" s="981"/>
      <c r="Y852" s="981"/>
      <c r="Z852" s="981"/>
      <c r="AA852" s="981"/>
      <c r="AB852" s="981"/>
      <c r="AC852" s="981"/>
      <c r="AD852" s="981"/>
      <c r="AE852" s="981"/>
      <c r="AF852" s="981"/>
    </row>
    <row r="853" spans="1:32">
      <c r="A853" s="981"/>
      <c r="B853" s="635"/>
      <c r="J853" s="982"/>
      <c r="K853" s="982"/>
      <c r="O853" s="981"/>
      <c r="P853" s="981"/>
      <c r="Q853" s="981"/>
      <c r="R853" s="981"/>
      <c r="S853" s="981"/>
      <c r="T853" s="981"/>
      <c r="U853" s="981"/>
      <c r="V853" s="981"/>
      <c r="W853" s="981"/>
      <c r="X853" s="981"/>
      <c r="Y853" s="981"/>
      <c r="Z853" s="981"/>
      <c r="AA853" s="981"/>
      <c r="AB853" s="981"/>
      <c r="AC853" s="981"/>
      <c r="AD853" s="981"/>
      <c r="AE853" s="981"/>
      <c r="AF853" s="981"/>
    </row>
    <row r="854" spans="1:32">
      <c r="A854" s="981"/>
      <c r="B854" s="635"/>
      <c r="J854" s="982"/>
      <c r="K854" s="982"/>
      <c r="O854" s="981"/>
      <c r="P854" s="981"/>
      <c r="Q854" s="981"/>
      <c r="R854" s="981"/>
      <c r="S854" s="981"/>
      <c r="T854" s="981"/>
      <c r="U854" s="981"/>
      <c r="V854" s="981"/>
      <c r="W854" s="981"/>
      <c r="X854" s="981"/>
      <c r="Y854" s="981"/>
      <c r="Z854" s="981"/>
      <c r="AA854" s="981"/>
      <c r="AB854" s="981"/>
      <c r="AC854" s="981"/>
      <c r="AD854" s="981"/>
      <c r="AE854" s="981"/>
      <c r="AF854" s="981"/>
    </row>
    <row r="855" spans="1:32">
      <c r="A855" s="981"/>
      <c r="B855" s="635"/>
      <c r="J855" s="982"/>
      <c r="K855" s="982"/>
      <c r="O855" s="981"/>
      <c r="P855" s="981"/>
      <c r="Q855" s="981"/>
      <c r="R855" s="981"/>
      <c r="S855" s="981"/>
      <c r="T855" s="981"/>
      <c r="U855" s="981"/>
      <c r="V855" s="981"/>
      <c r="W855" s="981"/>
      <c r="X855" s="981"/>
      <c r="Y855" s="981"/>
      <c r="Z855" s="981"/>
      <c r="AA855" s="981"/>
      <c r="AB855" s="981"/>
      <c r="AC855" s="981"/>
      <c r="AD855" s="981"/>
      <c r="AE855" s="981"/>
      <c r="AF855" s="981"/>
    </row>
    <row r="856" spans="1:32">
      <c r="A856" s="981"/>
      <c r="B856" s="635"/>
      <c r="J856" s="982"/>
      <c r="K856" s="982"/>
      <c r="O856" s="981"/>
      <c r="P856" s="981"/>
      <c r="Q856" s="981"/>
      <c r="R856" s="981"/>
      <c r="S856" s="981"/>
      <c r="T856" s="981"/>
      <c r="U856" s="981"/>
      <c r="V856" s="981"/>
      <c r="W856" s="981"/>
      <c r="X856" s="981"/>
      <c r="Y856" s="981"/>
      <c r="Z856" s="981"/>
      <c r="AA856" s="981"/>
      <c r="AB856" s="981"/>
      <c r="AC856" s="981"/>
      <c r="AD856" s="981"/>
      <c r="AE856" s="981"/>
      <c r="AF856" s="981"/>
    </row>
    <row r="857" spans="1:32">
      <c r="A857" s="981"/>
      <c r="B857" s="635"/>
      <c r="J857" s="982"/>
      <c r="K857" s="982"/>
      <c r="O857" s="981"/>
      <c r="P857" s="981"/>
      <c r="Q857" s="981"/>
      <c r="R857" s="981"/>
      <c r="S857" s="981"/>
      <c r="T857" s="981"/>
      <c r="U857" s="981"/>
      <c r="V857" s="981"/>
      <c r="W857" s="981"/>
      <c r="X857" s="981"/>
      <c r="Y857" s="981"/>
      <c r="Z857" s="981"/>
      <c r="AA857" s="981"/>
      <c r="AB857" s="981"/>
      <c r="AC857" s="981"/>
      <c r="AD857" s="981"/>
      <c r="AE857" s="981"/>
      <c r="AF857" s="981"/>
    </row>
    <row r="858" spans="1:32">
      <c r="A858" s="981"/>
      <c r="B858" s="635"/>
      <c r="J858" s="982"/>
      <c r="K858" s="982"/>
      <c r="O858" s="981"/>
      <c r="P858" s="981"/>
      <c r="Q858" s="981"/>
      <c r="R858" s="981"/>
      <c r="S858" s="981"/>
      <c r="T858" s="981"/>
      <c r="U858" s="981"/>
      <c r="V858" s="981"/>
      <c r="W858" s="981"/>
      <c r="X858" s="981"/>
      <c r="Y858" s="981"/>
      <c r="Z858" s="981"/>
      <c r="AA858" s="981"/>
      <c r="AB858" s="981"/>
      <c r="AC858" s="981"/>
      <c r="AD858" s="981"/>
      <c r="AE858" s="981"/>
      <c r="AF858" s="981"/>
    </row>
    <row r="859" spans="1:32">
      <c r="A859" s="981"/>
      <c r="B859" s="635"/>
      <c r="J859" s="982"/>
      <c r="K859" s="982"/>
      <c r="O859" s="981"/>
      <c r="P859" s="981"/>
      <c r="Q859" s="981"/>
      <c r="R859" s="981"/>
      <c r="S859" s="981"/>
      <c r="T859" s="981"/>
      <c r="U859" s="981"/>
      <c r="V859" s="981"/>
      <c r="W859" s="981"/>
      <c r="X859" s="981"/>
      <c r="Y859" s="981"/>
      <c r="Z859" s="981"/>
      <c r="AA859" s="981"/>
      <c r="AB859" s="981"/>
      <c r="AC859" s="981"/>
      <c r="AD859" s="981"/>
      <c r="AE859" s="981"/>
      <c r="AF859" s="981"/>
    </row>
    <row r="860" spans="1:32">
      <c r="A860" s="981"/>
      <c r="B860" s="635"/>
      <c r="J860" s="982"/>
      <c r="K860" s="982"/>
      <c r="O860" s="981"/>
      <c r="P860" s="981"/>
      <c r="Q860" s="981"/>
      <c r="R860" s="981"/>
      <c r="S860" s="981"/>
      <c r="T860" s="981"/>
      <c r="U860" s="981"/>
      <c r="V860" s="981"/>
      <c r="W860" s="981"/>
      <c r="X860" s="981"/>
      <c r="Y860" s="981"/>
      <c r="Z860" s="981"/>
      <c r="AA860" s="981"/>
      <c r="AB860" s="981"/>
      <c r="AC860" s="981"/>
      <c r="AD860" s="981"/>
      <c r="AE860" s="981"/>
      <c r="AF860" s="981"/>
    </row>
    <row r="861" spans="1:32">
      <c r="A861" s="981"/>
      <c r="B861" s="635"/>
      <c r="J861" s="982"/>
      <c r="K861" s="982"/>
      <c r="O861" s="981"/>
      <c r="P861" s="981"/>
      <c r="Q861" s="981"/>
      <c r="R861" s="981"/>
      <c r="S861" s="981"/>
      <c r="T861" s="981"/>
      <c r="U861" s="981"/>
      <c r="V861" s="981"/>
      <c r="W861" s="981"/>
      <c r="X861" s="981"/>
      <c r="Y861" s="981"/>
      <c r="Z861" s="981"/>
      <c r="AA861" s="981"/>
      <c r="AB861" s="981"/>
      <c r="AC861" s="981"/>
      <c r="AD861" s="981"/>
      <c r="AE861" s="981"/>
      <c r="AF861" s="981"/>
    </row>
    <row r="862" spans="1:32">
      <c r="A862" s="981"/>
      <c r="B862" s="635"/>
      <c r="J862" s="982"/>
      <c r="K862" s="982"/>
      <c r="O862" s="981"/>
      <c r="P862" s="981"/>
      <c r="Q862" s="981"/>
      <c r="R862" s="981"/>
      <c r="S862" s="981"/>
      <c r="T862" s="981"/>
      <c r="U862" s="981"/>
      <c r="V862" s="981"/>
      <c r="W862" s="981"/>
      <c r="X862" s="981"/>
      <c r="Y862" s="981"/>
      <c r="Z862" s="981"/>
      <c r="AA862" s="981"/>
      <c r="AB862" s="981"/>
      <c r="AC862" s="981"/>
      <c r="AD862" s="981"/>
      <c r="AE862" s="981"/>
      <c r="AF862" s="981"/>
    </row>
    <row r="863" spans="1:32">
      <c r="A863" s="981"/>
      <c r="B863" s="635"/>
      <c r="J863" s="982"/>
      <c r="K863" s="982"/>
      <c r="O863" s="981"/>
      <c r="P863" s="981"/>
      <c r="Q863" s="981"/>
      <c r="R863" s="981"/>
      <c r="S863" s="981"/>
      <c r="T863" s="981"/>
      <c r="U863" s="981"/>
      <c r="V863" s="981"/>
      <c r="W863" s="981"/>
      <c r="X863" s="981"/>
      <c r="Y863" s="981"/>
      <c r="Z863" s="981"/>
      <c r="AA863" s="981"/>
      <c r="AB863" s="981"/>
      <c r="AC863" s="981"/>
      <c r="AD863" s="981"/>
      <c r="AE863" s="981"/>
      <c r="AF863" s="981"/>
    </row>
    <row r="864" spans="1:32">
      <c r="A864" s="981"/>
      <c r="B864" s="635"/>
      <c r="J864" s="982"/>
      <c r="K864" s="982"/>
      <c r="O864" s="981"/>
      <c r="P864" s="981"/>
      <c r="Q864" s="981"/>
      <c r="R864" s="981"/>
      <c r="S864" s="981"/>
      <c r="T864" s="981"/>
      <c r="U864" s="981"/>
      <c r="V864" s="981"/>
      <c r="W864" s="981"/>
      <c r="X864" s="981"/>
      <c r="Y864" s="981"/>
      <c r="Z864" s="981"/>
      <c r="AA864" s="981"/>
      <c r="AB864" s="981"/>
      <c r="AC864" s="981"/>
      <c r="AD864" s="981"/>
      <c r="AE864" s="981"/>
      <c r="AF864" s="981"/>
    </row>
    <row r="865" spans="1:32">
      <c r="A865" s="981"/>
      <c r="B865" s="635"/>
      <c r="J865" s="982"/>
      <c r="K865" s="982"/>
      <c r="O865" s="981"/>
      <c r="P865" s="981"/>
      <c r="Q865" s="981"/>
      <c r="R865" s="981"/>
      <c r="S865" s="981"/>
      <c r="T865" s="981"/>
      <c r="U865" s="981"/>
      <c r="V865" s="981"/>
      <c r="W865" s="981"/>
      <c r="X865" s="981"/>
      <c r="Y865" s="981"/>
      <c r="Z865" s="981"/>
      <c r="AA865" s="981"/>
      <c r="AB865" s="981"/>
      <c r="AC865" s="981"/>
      <c r="AD865" s="981"/>
      <c r="AE865" s="981"/>
      <c r="AF865" s="981"/>
    </row>
    <row r="866" spans="1:32">
      <c r="A866" s="981"/>
      <c r="B866" s="635"/>
      <c r="J866" s="982"/>
      <c r="K866" s="982"/>
      <c r="O866" s="981"/>
      <c r="P866" s="981"/>
      <c r="Q866" s="981"/>
      <c r="R866" s="981"/>
      <c r="S866" s="981"/>
      <c r="T866" s="981"/>
      <c r="U866" s="981"/>
      <c r="V866" s="981"/>
      <c r="W866" s="981"/>
      <c r="X866" s="981"/>
      <c r="Y866" s="981"/>
      <c r="Z866" s="981"/>
      <c r="AA866" s="981"/>
      <c r="AB866" s="981"/>
      <c r="AC866" s="981"/>
      <c r="AD866" s="981"/>
      <c r="AE866" s="981"/>
      <c r="AF866" s="981"/>
    </row>
    <row r="867" spans="1:32">
      <c r="A867" s="981"/>
      <c r="B867" s="635"/>
      <c r="J867" s="982"/>
      <c r="K867" s="982"/>
      <c r="O867" s="981"/>
      <c r="P867" s="981"/>
      <c r="Q867" s="981"/>
      <c r="R867" s="981"/>
      <c r="S867" s="981"/>
      <c r="T867" s="981"/>
      <c r="U867" s="981"/>
      <c r="V867" s="981"/>
      <c r="W867" s="981"/>
      <c r="X867" s="981"/>
      <c r="Y867" s="981"/>
      <c r="Z867" s="981"/>
      <c r="AA867" s="981"/>
      <c r="AB867" s="981"/>
      <c r="AC867" s="981"/>
      <c r="AD867" s="981"/>
      <c r="AE867" s="981"/>
      <c r="AF867" s="981"/>
    </row>
    <row r="868" spans="1:32">
      <c r="A868" s="981"/>
      <c r="B868" s="635"/>
      <c r="J868" s="982"/>
      <c r="K868" s="982"/>
      <c r="O868" s="981"/>
      <c r="P868" s="981"/>
      <c r="Q868" s="981"/>
      <c r="R868" s="981"/>
      <c r="S868" s="981"/>
      <c r="T868" s="981"/>
      <c r="U868" s="981"/>
      <c r="V868" s="981"/>
      <c r="W868" s="981"/>
      <c r="X868" s="981"/>
      <c r="Y868" s="981"/>
      <c r="Z868" s="981"/>
      <c r="AA868" s="981"/>
      <c r="AB868" s="981"/>
      <c r="AC868" s="981"/>
      <c r="AD868" s="981"/>
      <c r="AE868" s="981"/>
      <c r="AF868" s="981"/>
    </row>
    <row r="869" spans="1:32">
      <c r="A869" s="981"/>
      <c r="B869" s="635"/>
      <c r="J869" s="982"/>
      <c r="K869" s="982"/>
      <c r="O869" s="981"/>
      <c r="P869" s="981"/>
      <c r="Q869" s="981"/>
      <c r="R869" s="981"/>
      <c r="S869" s="981"/>
      <c r="T869" s="981"/>
      <c r="U869" s="981"/>
      <c r="V869" s="981"/>
      <c r="W869" s="981"/>
      <c r="X869" s="981"/>
      <c r="Y869" s="981"/>
      <c r="Z869" s="981"/>
      <c r="AA869" s="981"/>
      <c r="AB869" s="981"/>
      <c r="AC869" s="981"/>
      <c r="AD869" s="981"/>
      <c r="AE869" s="981"/>
      <c r="AF869" s="981"/>
    </row>
    <row r="870" spans="1:32">
      <c r="A870" s="981"/>
      <c r="B870" s="635"/>
      <c r="J870" s="982"/>
      <c r="K870" s="982"/>
      <c r="O870" s="981"/>
      <c r="P870" s="981"/>
      <c r="Q870" s="981"/>
      <c r="R870" s="981"/>
      <c r="S870" s="981"/>
      <c r="T870" s="981"/>
      <c r="U870" s="981"/>
      <c r="V870" s="981"/>
      <c r="W870" s="981"/>
      <c r="X870" s="981"/>
      <c r="Y870" s="981"/>
      <c r="Z870" s="981"/>
      <c r="AA870" s="981"/>
      <c r="AB870" s="981"/>
      <c r="AC870" s="981"/>
      <c r="AD870" s="981"/>
      <c r="AE870" s="981"/>
      <c r="AF870" s="981"/>
    </row>
    <row r="871" spans="1:32">
      <c r="A871" s="981"/>
      <c r="B871" s="635"/>
      <c r="J871" s="982"/>
      <c r="K871" s="982"/>
      <c r="O871" s="981"/>
      <c r="P871" s="981"/>
      <c r="Q871" s="981"/>
      <c r="R871" s="981"/>
      <c r="S871" s="981"/>
      <c r="T871" s="981"/>
      <c r="U871" s="981"/>
      <c r="V871" s="981"/>
      <c r="W871" s="981"/>
      <c r="X871" s="981"/>
      <c r="Y871" s="981"/>
      <c r="Z871" s="981"/>
      <c r="AA871" s="981"/>
      <c r="AB871" s="981"/>
      <c r="AC871" s="981"/>
      <c r="AD871" s="981"/>
      <c r="AE871" s="981"/>
      <c r="AF871" s="981"/>
    </row>
    <row r="872" spans="1:32">
      <c r="A872" s="981"/>
      <c r="B872" s="635"/>
      <c r="J872" s="982"/>
      <c r="K872" s="982"/>
      <c r="O872" s="981"/>
      <c r="P872" s="981"/>
      <c r="Q872" s="981"/>
      <c r="R872" s="981"/>
      <c r="S872" s="981"/>
      <c r="T872" s="981"/>
      <c r="U872" s="981"/>
      <c r="V872" s="981"/>
      <c r="W872" s="981"/>
      <c r="X872" s="981"/>
      <c r="Y872" s="981"/>
      <c r="Z872" s="981"/>
      <c r="AA872" s="981"/>
      <c r="AB872" s="981"/>
      <c r="AC872" s="981"/>
      <c r="AD872" s="981"/>
      <c r="AE872" s="981"/>
      <c r="AF872" s="981"/>
    </row>
    <row r="873" spans="1:32">
      <c r="A873" s="981"/>
      <c r="B873" s="635"/>
      <c r="J873" s="982"/>
      <c r="K873" s="982"/>
      <c r="O873" s="981"/>
      <c r="P873" s="981"/>
      <c r="Q873" s="981"/>
      <c r="R873" s="981"/>
      <c r="S873" s="981"/>
      <c r="T873" s="981"/>
      <c r="U873" s="981"/>
      <c r="V873" s="981"/>
      <c r="W873" s="981"/>
      <c r="X873" s="981"/>
      <c r="Y873" s="981"/>
      <c r="Z873" s="981"/>
      <c r="AA873" s="981"/>
      <c r="AB873" s="981"/>
      <c r="AC873" s="981"/>
      <c r="AD873" s="981"/>
      <c r="AE873" s="981"/>
      <c r="AF873" s="981"/>
    </row>
    <row r="874" spans="1:32">
      <c r="A874" s="981"/>
      <c r="B874" s="635"/>
      <c r="J874" s="982"/>
      <c r="K874" s="982"/>
      <c r="O874" s="981"/>
      <c r="P874" s="981"/>
      <c r="Q874" s="981"/>
      <c r="R874" s="981"/>
      <c r="S874" s="981"/>
      <c r="T874" s="981"/>
      <c r="U874" s="981"/>
      <c r="V874" s="981"/>
      <c r="W874" s="981"/>
      <c r="X874" s="981"/>
      <c r="Y874" s="981"/>
      <c r="Z874" s="981"/>
      <c r="AA874" s="981"/>
      <c r="AB874" s="981"/>
      <c r="AC874" s="981"/>
      <c r="AD874" s="981"/>
      <c r="AE874" s="981"/>
      <c r="AF874" s="981"/>
    </row>
    <row r="875" spans="1:32">
      <c r="A875" s="981"/>
      <c r="B875" s="635"/>
      <c r="J875" s="982"/>
      <c r="K875" s="982"/>
      <c r="O875" s="981"/>
      <c r="P875" s="981"/>
      <c r="Q875" s="981"/>
      <c r="R875" s="981"/>
      <c r="S875" s="981"/>
      <c r="T875" s="981"/>
      <c r="U875" s="981"/>
      <c r="V875" s="981"/>
      <c r="W875" s="981"/>
      <c r="X875" s="981"/>
      <c r="Y875" s="981"/>
      <c r="Z875" s="981"/>
      <c r="AA875" s="981"/>
      <c r="AB875" s="981"/>
      <c r="AC875" s="981"/>
      <c r="AD875" s="981"/>
      <c r="AE875" s="981"/>
      <c r="AF875" s="981"/>
    </row>
    <row r="876" spans="1:32">
      <c r="A876" s="981"/>
      <c r="B876" s="635"/>
      <c r="J876" s="982"/>
      <c r="K876" s="982"/>
      <c r="O876" s="981"/>
      <c r="P876" s="981"/>
      <c r="Q876" s="981"/>
      <c r="R876" s="981"/>
      <c r="S876" s="981"/>
      <c r="T876" s="981"/>
      <c r="U876" s="981"/>
      <c r="V876" s="981"/>
      <c r="W876" s="981"/>
      <c r="X876" s="981"/>
      <c r="Y876" s="981"/>
      <c r="Z876" s="981"/>
      <c r="AA876" s="981"/>
      <c r="AB876" s="981"/>
      <c r="AC876" s="981"/>
      <c r="AD876" s="981"/>
      <c r="AE876" s="981"/>
      <c r="AF876" s="981"/>
    </row>
    <row r="877" spans="1:32">
      <c r="A877" s="981"/>
      <c r="B877" s="635"/>
      <c r="J877" s="982"/>
      <c r="K877" s="982"/>
      <c r="O877" s="981"/>
      <c r="P877" s="981"/>
      <c r="Q877" s="981"/>
      <c r="R877" s="981"/>
      <c r="S877" s="981"/>
      <c r="T877" s="981"/>
      <c r="U877" s="981"/>
      <c r="V877" s="981"/>
      <c r="W877" s="981"/>
      <c r="X877" s="981"/>
      <c r="Y877" s="981"/>
      <c r="Z877" s="981"/>
      <c r="AA877" s="981"/>
      <c r="AB877" s="981"/>
      <c r="AC877" s="981"/>
      <c r="AD877" s="981"/>
      <c r="AE877" s="981"/>
      <c r="AF877" s="981"/>
    </row>
    <row r="878" spans="1:32">
      <c r="A878" s="981"/>
      <c r="B878" s="635"/>
      <c r="J878" s="982"/>
      <c r="K878" s="982"/>
      <c r="O878" s="981"/>
      <c r="P878" s="981"/>
      <c r="Q878" s="981"/>
      <c r="R878" s="981"/>
      <c r="S878" s="981"/>
      <c r="T878" s="981"/>
      <c r="U878" s="981"/>
      <c r="V878" s="981"/>
      <c r="W878" s="981"/>
      <c r="X878" s="981"/>
      <c r="Y878" s="981"/>
      <c r="Z878" s="981"/>
      <c r="AA878" s="981"/>
      <c r="AB878" s="981"/>
      <c r="AC878" s="981"/>
      <c r="AD878" s="981"/>
      <c r="AE878" s="981"/>
      <c r="AF878" s="981"/>
    </row>
    <row r="879" spans="1:32">
      <c r="A879" s="981"/>
      <c r="B879" s="635"/>
      <c r="J879" s="982"/>
      <c r="K879" s="982"/>
      <c r="O879" s="981"/>
      <c r="P879" s="981"/>
      <c r="Q879" s="981"/>
      <c r="R879" s="981"/>
      <c r="S879" s="981"/>
      <c r="T879" s="981"/>
      <c r="U879" s="981"/>
      <c r="V879" s="981"/>
      <c r="W879" s="981"/>
      <c r="X879" s="981"/>
      <c r="Y879" s="981"/>
      <c r="Z879" s="981"/>
      <c r="AA879" s="981"/>
      <c r="AB879" s="981"/>
      <c r="AC879" s="981"/>
      <c r="AD879" s="981"/>
      <c r="AE879" s="981"/>
      <c r="AF879" s="981"/>
    </row>
    <row r="880" spans="1:32">
      <c r="A880" s="981"/>
      <c r="B880" s="635"/>
      <c r="J880" s="982"/>
      <c r="K880" s="982"/>
      <c r="O880" s="981"/>
      <c r="P880" s="981"/>
      <c r="Q880" s="981"/>
      <c r="R880" s="981"/>
      <c r="S880" s="981"/>
      <c r="T880" s="981"/>
      <c r="U880" s="981"/>
      <c r="V880" s="981"/>
      <c r="W880" s="981"/>
      <c r="X880" s="981"/>
      <c r="Y880" s="981"/>
      <c r="Z880" s="981"/>
      <c r="AA880" s="981"/>
      <c r="AB880" s="981"/>
      <c r="AC880" s="981"/>
      <c r="AD880" s="981"/>
      <c r="AE880" s="981"/>
      <c r="AF880" s="981"/>
    </row>
    <row r="881" spans="1:32">
      <c r="A881" s="981"/>
      <c r="B881" s="635"/>
      <c r="J881" s="982"/>
      <c r="K881" s="982"/>
      <c r="O881" s="981"/>
      <c r="P881" s="981"/>
      <c r="Q881" s="981"/>
      <c r="R881" s="981"/>
      <c r="S881" s="981"/>
      <c r="T881" s="981"/>
      <c r="U881" s="981"/>
      <c r="V881" s="981"/>
      <c r="W881" s="981"/>
      <c r="X881" s="981"/>
      <c r="Y881" s="981"/>
      <c r="Z881" s="981"/>
      <c r="AA881" s="981"/>
      <c r="AB881" s="981"/>
      <c r="AC881" s="981"/>
      <c r="AD881" s="981"/>
      <c r="AE881" s="981"/>
      <c r="AF881" s="981"/>
    </row>
    <row r="882" spans="1:32">
      <c r="A882" s="981"/>
      <c r="B882" s="635"/>
      <c r="J882" s="982"/>
      <c r="K882" s="982"/>
      <c r="O882" s="981"/>
      <c r="P882" s="981"/>
      <c r="Q882" s="981"/>
      <c r="R882" s="981"/>
      <c r="S882" s="981"/>
      <c r="T882" s="981"/>
      <c r="U882" s="981"/>
      <c r="V882" s="981"/>
      <c r="W882" s="981"/>
      <c r="X882" s="981"/>
      <c r="Y882" s="981"/>
      <c r="Z882" s="981"/>
      <c r="AA882" s="981"/>
      <c r="AB882" s="981"/>
      <c r="AC882" s="981"/>
      <c r="AD882" s="981"/>
      <c r="AE882" s="981"/>
      <c r="AF882" s="981"/>
    </row>
    <row r="883" spans="1:32">
      <c r="A883" s="981"/>
      <c r="B883" s="635"/>
      <c r="J883" s="982"/>
      <c r="K883" s="982"/>
      <c r="O883" s="981"/>
      <c r="P883" s="981"/>
      <c r="Q883" s="981"/>
      <c r="R883" s="981"/>
      <c r="S883" s="981"/>
      <c r="T883" s="981"/>
      <c r="U883" s="981"/>
      <c r="V883" s="981"/>
      <c r="W883" s="981"/>
      <c r="X883" s="981"/>
      <c r="Y883" s="981"/>
      <c r="Z883" s="981"/>
      <c r="AA883" s="981"/>
      <c r="AB883" s="981"/>
      <c r="AC883" s="981"/>
      <c r="AD883" s="981"/>
      <c r="AE883" s="981"/>
      <c r="AF883" s="981"/>
    </row>
    <row r="884" spans="1:32">
      <c r="A884" s="981"/>
      <c r="B884" s="635"/>
      <c r="J884" s="982"/>
      <c r="K884" s="982"/>
      <c r="O884" s="981"/>
      <c r="P884" s="981"/>
      <c r="Q884" s="981"/>
      <c r="R884" s="981"/>
      <c r="S884" s="981"/>
      <c r="T884" s="981"/>
      <c r="U884" s="981"/>
      <c r="V884" s="981"/>
      <c r="W884" s="981"/>
      <c r="X884" s="981"/>
      <c r="Y884" s="981"/>
      <c r="Z884" s="981"/>
      <c r="AA884" s="981"/>
      <c r="AB884" s="981"/>
      <c r="AC884" s="981"/>
      <c r="AD884" s="981"/>
      <c r="AE884" s="981"/>
      <c r="AF884" s="981"/>
    </row>
    <row r="885" spans="1:32">
      <c r="A885" s="981"/>
      <c r="B885" s="635"/>
      <c r="J885" s="982"/>
      <c r="K885" s="982"/>
      <c r="O885" s="981"/>
      <c r="P885" s="981"/>
      <c r="Q885" s="981"/>
      <c r="R885" s="981"/>
      <c r="S885" s="981"/>
      <c r="T885" s="981"/>
      <c r="U885" s="981"/>
      <c r="V885" s="981"/>
      <c r="W885" s="981"/>
      <c r="X885" s="981"/>
      <c r="Y885" s="981"/>
      <c r="Z885" s="981"/>
      <c r="AA885" s="981"/>
      <c r="AB885" s="981"/>
      <c r="AC885" s="981"/>
      <c r="AD885" s="981"/>
      <c r="AE885" s="981"/>
      <c r="AF885" s="981"/>
    </row>
    <row r="886" spans="1:32">
      <c r="A886" s="981"/>
      <c r="B886" s="635"/>
      <c r="J886" s="982"/>
      <c r="K886" s="982"/>
      <c r="O886" s="981"/>
      <c r="P886" s="981"/>
      <c r="Q886" s="981"/>
      <c r="R886" s="981"/>
      <c r="S886" s="981"/>
      <c r="T886" s="981"/>
      <c r="U886" s="981"/>
      <c r="V886" s="981"/>
      <c r="W886" s="981"/>
      <c r="X886" s="981"/>
      <c r="Y886" s="981"/>
      <c r="Z886" s="981"/>
      <c r="AA886" s="981"/>
      <c r="AB886" s="981"/>
      <c r="AC886" s="981"/>
      <c r="AD886" s="981"/>
      <c r="AE886" s="981"/>
      <c r="AF886" s="981"/>
    </row>
    <row r="887" spans="1:32">
      <c r="A887" s="981"/>
      <c r="B887" s="635"/>
      <c r="J887" s="982"/>
      <c r="K887" s="982"/>
      <c r="O887" s="981"/>
      <c r="P887" s="981"/>
      <c r="Q887" s="981"/>
      <c r="R887" s="981"/>
      <c r="S887" s="981"/>
      <c r="T887" s="981"/>
      <c r="U887" s="981"/>
      <c r="V887" s="981"/>
      <c r="W887" s="981"/>
      <c r="X887" s="981"/>
      <c r="Y887" s="981"/>
      <c r="Z887" s="981"/>
      <c r="AA887" s="981"/>
      <c r="AB887" s="981"/>
      <c r="AC887" s="981"/>
      <c r="AD887" s="981"/>
      <c r="AE887" s="981"/>
      <c r="AF887" s="981"/>
    </row>
    <row r="888" spans="1:32">
      <c r="A888" s="981"/>
      <c r="B888" s="635"/>
      <c r="J888" s="982"/>
      <c r="K888" s="982"/>
      <c r="O888" s="981"/>
      <c r="P888" s="981"/>
      <c r="Q888" s="981"/>
      <c r="R888" s="981"/>
      <c r="S888" s="981"/>
      <c r="T888" s="981"/>
      <c r="U888" s="981"/>
      <c r="V888" s="981"/>
      <c r="W888" s="981"/>
      <c r="X888" s="981"/>
      <c r="Y888" s="981"/>
      <c r="Z888" s="981"/>
      <c r="AA888" s="981"/>
      <c r="AB888" s="981"/>
      <c r="AC888" s="981"/>
      <c r="AD888" s="981"/>
      <c r="AE888" s="981"/>
      <c r="AF888" s="981"/>
    </row>
    <row r="889" spans="1:32">
      <c r="A889" s="981"/>
      <c r="B889" s="635"/>
      <c r="J889" s="982"/>
      <c r="K889" s="982"/>
      <c r="O889" s="981"/>
      <c r="P889" s="981"/>
      <c r="Q889" s="981"/>
      <c r="R889" s="981"/>
      <c r="S889" s="981"/>
      <c r="T889" s="981"/>
      <c r="U889" s="981"/>
      <c r="V889" s="981"/>
      <c r="W889" s="981"/>
      <c r="X889" s="981"/>
      <c r="Y889" s="981"/>
      <c r="Z889" s="981"/>
      <c r="AA889" s="981"/>
      <c r="AB889" s="981"/>
      <c r="AC889" s="981"/>
      <c r="AD889" s="981"/>
      <c r="AE889" s="981"/>
      <c r="AF889" s="981"/>
    </row>
    <row r="890" spans="1:32">
      <c r="A890" s="981"/>
      <c r="B890" s="635"/>
      <c r="J890" s="982"/>
      <c r="K890" s="982"/>
      <c r="O890" s="981"/>
      <c r="P890" s="981"/>
      <c r="Q890" s="981"/>
      <c r="R890" s="981"/>
      <c r="S890" s="981"/>
      <c r="T890" s="981"/>
      <c r="U890" s="981"/>
      <c r="V890" s="981"/>
      <c r="W890" s="981"/>
      <c r="X890" s="981"/>
      <c r="Y890" s="981"/>
      <c r="Z890" s="981"/>
      <c r="AA890" s="981"/>
      <c r="AB890" s="981"/>
      <c r="AC890" s="981"/>
      <c r="AD890" s="981"/>
      <c r="AE890" s="981"/>
      <c r="AF890" s="981"/>
    </row>
    <row r="891" spans="1:32">
      <c r="A891" s="981"/>
      <c r="B891" s="635"/>
      <c r="J891" s="982"/>
      <c r="K891" s="982"/>
      <c r="O891" s="981"/>
      <c r="P891" s="981"/>
      <c r="Q891" s="981"/>
      <c r="R891" s="981"/>
      <c r="S891" s="981"/>
      <c r="T891" s="981"/>
      <c r="U891" s="981"/>
      <c r="V891" s="981"/>
      <c r="W891" s="981"/>
      <c r="X891" s="981"/>
      <c r="Y891" s="981"/>
      <c r="Z891" s="981"/>
      <c r="AA891" s="981"/>
      <c r="AB891" s="981"/>
      <c r="AC891" s="981"/>
      <c r="AD891" s="981"/>
      <c r="AE891" s="981"/>
      <c r="AF891" s="981"/>
    </row>
    <row r="892" spans="1:32">
      <c r="A892" s="981"/>
      <c r="B892" s="635"/>
      <c r="J892" s="982"/>
      <c r="K892" s="982"/>
      <c r="O892" s="981"/>
      <c r="P892" s="981"/>
      <c r="Q892" s="981"/>
      <c r="R892" s="981"/>
      <c r="S892" s="981"/>
      <c r="T892" s="981"/>
      <c r="U892" s="981"/>
      <c r="V892" s="981"/>
      <c r="W892" s="981"/>
      <c r="X892" s="981"/>
      <c r="Y892" s="981"/>
      <c r="Z892" s="981"/>
      <c r="AA892" s="981"/>
      <c r="AB892" s="981"/>
      <c r="AC892" s="981"/>
      <c r="AD892" s="981"/>
      <c r="AE892" s="981"/>
      <c r="AF892" s="981"/>
    </row>
    <row r="893" spans="1:32">
      <c r="A893" s="981"/>
      <c r="B893" s="635"/>
      <c r="J893" s="982"/>
      <c r="K893" s="982"/>
      <c r="O893" s="981"/>
      <c r="P893" s="981"/>
      <c r="Q893" s="981"/>
      <c r="R893" s="981"/>
      <c r="S893" s="981"/>
      <c r="T893" s="981"/>
      <c r="U893" s="981"/>
      <c r="V893" s="981"/>
      <c r="W893" s="981"/>
      <c r="X893" s="981"/>
      <c r="Y893" s="981"/>
      <c r="Z893" s="981"/>
      <c r="AA893" s="981"/>
      <c r="AB893" s="981"/>
      <c r="AC893" s="981"/>
      <c r="AD893" s="981"/>
      <c r="AE893" s="981"/>
      <c r="AF893" s="981"/>
    </row>
    <row r="894" spans="1:32">
      <c r="A894" s="981"/>
      <c r="B894" s="635"/>
      <c r="J894" s="982"/>
      <c r="K894" s="982"/>
      <c r="O894" s="981"/>
      <c r="P894" s="981"/>
      <c r="Q894" s="981"/>
      <c r="R894" s="981"/>
      <c r="S894" s="981"/>
      <c r="T894" s="981"/>
      <c r="U894" s="981"/>
      <c r="V894" s="981"/>
      <c r="W894" s="981"/>
      <c r="X894" s="981"/>
      <c r="Y894" s="981"/>
      <c r="Z894" s="981"/>
      <c r="AA894" s="981"/>
      <c r="AB894" s="981"/>
      <c r="AC894" s="981"/>
      <c r="AD894" s="981"/>
      <c r="AE894" s="981"/>
      <c r="AF894" s="981"/>
    </row>
    <row r="895" spans="1:32">
      <c r="A895" s="981"/>
      <c r="B895" s="635"/>
      <c r="J895" s="982"/>
      <c r="K895" s="982"/>
      <c r="O895" s="981"/>
      <c r="P895" s="981"/>
      <c r="Q895" s="981"/>
      <c r="R895" s="981"/>
      <c r="S895" s="981"/>
      <c r="T895" s="981"/>
      <c r="U895" s="981"/>
      <c r="V895" s="981"/>
      <c r="W895" s="981"/>
      <c r="X895" s="981"/>
      <c r="Y895" s="981"/>
      <c r="Z895" s="981"/>
      <c r="AA895" s="981"/>
      <c r="AB895" s="981"/>
      <c r="AC895" s="981"/>
      <c r="AD895" s="981"/>
      <c r="AE895" s="981"/>
      <c r="AF895" s="981"/>
    </row>
    <row r="896" spans="1:32">
      <c r="A896" s="981"/>
      <c r="B896" s="635"/>
      <c r="J896" s="982"/>
      <c r="K896" s="982"/>
      <c r="O896" s="981"/>
      <c r="P896" s="981"/>
      <c r="Q896" s="981"/>
      <c r="R896" s="981"/>
      <c r="S896" s="981"/>
      <c r="T896" s="981"/>
      <c r="U896" s="981"/>
      <c r="V896" s="981"/>
      <c r="W896" s="981"/>
      <c r="X896" s="981"/>
      <c r="Y896" s="981"/>
      <c r="Z896" s="981"/>
      <c r="AA896" s="981"/>
      <c r="AB896" s="981"/>
      <c r="AC896" s="981"/>
      <c r="AD896" s="981"/>
      <c r="AE896" s="981"/>
      <c r="AF896" s="981"/>
    </row>
    <row r="897" spans="1:32">
      <c r="A897" s="981"/>
      <c r="B897" s="635"/>
      <c r="J897" s="982"/>
      <c r="K897" s="982"/>
      <c r="O897" s="981"/>
      <c r="P897" s="981"/>
      <c r="Q897" s="981"/>
      <c r="R897" s="981"/>
      <c r="S897" s="981"/>
      <c r="T897" s="981"/>
      <c r="U897" s="981"/>
      <c r="V897" s="981"/>
      <c r="W897" s="981"/>
      <c r="X897" s="981"/>
      <c r="Y897" s="981"/>
      <c r="Z897" s="981"/>
      <c r="AA897" s="981"/>
      <c r="AB897" s="981"/>
      <c r="AC897" s="981"/>
      <c r="AD897" s="981"/>
      <c r="AE897" s="981"/>
      <c r="AF897" s="981"/>
    </row>
    <row r="898" spans="1:32">
      <c r="A898" s="981"/>
      <c r="B898" s="635"/>
      <c r="J898" s="982"/>
      <c r="K898" s="982"/>
      <c r="O898" s="981"/>
      <c r="P898" s="981"/>
      <c r="Q898" s="981"/>
      <c r="R898" s="981"/>
      <c r="S898" s="981"/>
      <c r="T898" s="981"/>
      <c r="U898" s="981"/>
      <c r="V898" s="981"/>
      <c r="W898" s="981"/>
      <c r="X898" s="981"/>
      <c r="Y898" s="981"/>
      <c r="Z898" s="981"/>
      <c r="AA898" s="981"/>
      <c r="AB898" s="981"/>
      <c r="AC898" s="981"/>
      <c r="AD898" s="981"/>
      <c r="AE898" s="981"/>
      <c r="AF898" s="981"/>
    </row>
    <row r="899" spans="1:32">
      <c r="A899" s="981"/>
      <c r="B899" s="635"/>
      <c r="J899" s="982"/>
      <c r="K899" s="982"/>
      <c r="O899" s="981"/>
      <c r="P899" s="981"/>
      <c r="Q899" s="981"/>
      <c r="R899" s="981"/>
      <c r="S899" s="981"/>
      <c r="T899" s="981"/>
      <c r="U899" s="981"/>
      <c r="V899" s="981"/>
      <c r="W899" s="981"/>
      <c r="X899" s="981"/>
      <c r="Y899" s="981"/>
      <c r="Z899" s="981"/>
      <c r="AA899" s="981"/>
      <c r="AB899" s="981"/>
      <c r="AC899" s="981"/>
      <c r="AD899" s="981"/>
      <c r="AE899" s="981"/>
      <c r="AF899" s="981"/>
    </row>
    <row r="900" spans="1:32">
      <c r="A900" s="981"/>
      <c r="B900" s="635"/>
      <c r="J900" s="982"/>
      <c r="K900" s="982"/>
      <c r="O900" s="981"/>
      <c r="P900" s="981"/>
      <c r="Q900" s="981"/>
      <c r="R900" s="981"/>
      <c r="S900" s="981"/>
      <c r="T900" s="981"/>
      <c r="U900" s="981"/>
      <c r="V900" s="981"/>
      <c r="W900" s="981"/>
      <c r="X900" s="981"/>
      <c r="Y900" s="981"/>
      <c r="Z900" s="981"/>
      <c r="AA900" s="981"/>
      <c r="AB900" s="981"/>
      <c r="AC900" s="981"/>
      <c r="AD900" s="981"/>
      <c r="AE900" s="981"/>
      <c r="AF900" s="981"/>
    </row>
    <row r="901" spans="1:32">
      <c r="A901" s="981"/>
      <c r="B901" s="635"/>
      <c r="J901" s="982"/>
      <c r="K901" s="982"/>
      <c r="O901" s="981"/>
      <c r="P901" s="981"/>
      <c r="Q901" s="981"/>
      <c r="R901" s="981"/>
      <c r="S901" s="981"/>
      <c r="T901" s="981"/>
      <c r="U901" s="981"/>
      <c r="V901" s="981"/>
      <c r="W901" s="981"/>
      <c r="X901" s="981"/>
      <c r="Y901" s="981"/>
      <c r="Z901" s="981"/>
      <c r="AA901" s="981"/>
      <c r="AB901" s="981"/>
      <c r="AC901" s="981"/>
      <c r="AD901" s="981"/>
      <c r="AE901" s="981"/>
      <c r="AF901" s="981"/>
    </row>
    <row r="902" spans="1:32">
      <c r="A902" s="981"/>
      <c r="B902" s="635"/>
      <c r="J902" s="982"/>
      <c r="K902" s="982"/>
      <c r="O902" s="981"/>
      <c r="P902" s="981"/>
      <c r="Q902" s="981"/>
      <c r="R902" s="981"/>
      <c r="S902" s="981"/>
      <c r="T902" s="981"/>
      <c r="U902" s="981"/>
      <c r="V902" s="981"/>
      <c r="W902" s="981"/>
      <c r="X902" s="981"/>
      <c r="Y902" s="981"/>
      <c r="Z902" s="981"/>
      <c r="AA902" s="981"/>
      <c r="AB902" s="981"/>
      <c r="AC902" s="981"/>
      <c r="AD902" s="981"/>
      <c r="AE902" s="981"/>
      <c r="AF902" s="981"/>
    </row>
    <row r="903" spans="1:32">
      <c r="A903" s="981"/>
      <c r="B903" s="635"/>
      <c r="J903" s="982"/>
      <c r="K903" s="982"/>
      <c r="O903" s="981"/>
      <c r="P903" s="981"/>
      <c r="Q903" s="981"/>
      <c r="R903" s="981"/>
      <c r="S903" s="981"/>
      <c r="T903" s="981"/>
      <c r="U903" s="981"/>
      <c r="V903" s="981"/>
      <c r="W903" s="981"/>
      <c r="X903" s="981"/>
      <c r="Y903" s="981"/>
      <c r="Z903" s="981"/>
      <c r="AA903" s="981"/>
      <c r="AB903" s="981"/>
      <c r="AC903" s="981"/>
      <c r="AD903" s="981"/>
      <c r="AE903" s="981"/>
      <c r="AF903" s="981"/>
    </row>
    <row r="904" spans="1:32">
      <c r="A904" s="981"/>
      <c r="B904" s="635"/>
      <c r="J904" s="982"/>
      <c r="K904" s="982"/>
      <c r="O904" s="981"/>
      <c r="P904" s="981"/>
      <c r="Q904" s="981"/>
      <c r="R904" s="981"/>
      <c r="S904" s="981"/>
      <c r="T904" s="981"/>
      <c r="U904" s="981"/>
      <c r="V904" s="981"/>
      <c r="W904" s="981"/>
      <c r="X904" s="981"/>
      <c r="Y904" s="981"/>
      <c r="Z904" s="981"/>
      <c r="AA904" s="981"/>
      <c r="AB904" s="981"/>
      <c r="AC904" s="981"/>
      <c r="AD904" s="981"/>
      <c r="AE904" s="981"/>
      <c r="AF904" s="981"/>
    </row>
    <row r="905" spans="1:32">
      <c r="A905" s="981"/>
      <c r="B905" s="635"/>
      <c r="J905" s="982"/>
      <c r="K905" s="982"/>
      <c r="O905" s="981"/>
      <c r="P905" s="981"/>
      <c r="Q905" s="981"/>
      <c r="R905" s="981"/>
      <c r="S905" s="981"/>
      <c r="T905" s="981"/>
      <c r="U905" s="981"/>
      <c r="V905" s="981"/>
      <c r="W905" s="981"/>
      <c r="X905" s="981"/>
      <c r="Y905" s="981"/>
      <c r="Z905" s="981"/>
      <c r="AA905" s="981"/>
      <c r="AB905" s="981"/>
      <c r="AC905" s="981"/>
      <c r="AD905" s="981"/>
      <c r="AE905" s="981"/>
      <c r="AF905" s="981"/>
    </row>
    <row r="906" spans="1:32">
      <c r="A906" s="981"/>
      <c r="B906" s="635"/>
      <c r="J906" s="982"/>
      <c r="K906" s="982"/>
      <c r="O906" s="981"/>
      <c r="P906" s="981"/>
      <c r="Q906" s="981"/>
      <c r="R906" s="981"/>
      <c r="S906" s="981"/>
      <c r="T906" s="981"/>
      <c r="U906" s="981"/>
      <c r="V906" s="981"/>
      <c r="W906" s="981"/>
      <c r="X906" s="981"/>
      <c r="Y906" s="981"/>
      <c r="Z906" s="981"/>
      <c r="AA906" s="981"/>
      <c r="AB906" s="981"/>
      <c r="AC906" s="981"/>
      <c r="AD906" s="981"/>
      <c r="AE906" s="981"/>
      <c r="AF906" s="981"/>
    </row>
    <row r="907" spans="1:32">
      <c r="A907" s="981"/>
      <c r="B907" s="635"/>
      <c r="J907" s="982"/>
      <c r="K907" s="982"/>
      <c r="O907" s="981"/>
      <c r="P907" s="981"/>
      <c r="Q907" s="981"/>
      <c r="R907" s="981"/>
      <c r="S907" s="981"/>
      <c r="T907" s="981"/>
      <c r="U907" s="981"/>
      <c r="V907" s="981"/>
      <c r="W907" s="981"/>
      <c r="X907" s="981"/>
      <c r="Y907" s="981"/>
      <c r="Z907" s="981"/>
      <c r="AA907" s="981"/>
      <c r="AB907" s="981"/>
      <c r="AC907" s="981"/>
      <c r="AD907" s="981"/>
      <c r="AE907" s="981"/>
      <c r="AF907" s="981"/>
    </row>
    <row r="908" spans="1:32">
      <c r="A908" s="981"/>
      <c r="B908" s="635"/>
      <c r="J908" s="982"/>
      <c r="K908" s="982"/>
      <c r="O908" s="981"/>
      <c r="P908" s="981"/>
      <c r="Q908" s="981"/>
      <c r="R908" s="981"/>
      <c r="S908" s="981"/>
      <c r="T908" s="981"/>
      <c r="U908" s="981"/>
      <c r="V908" s="981"/>
      <c r="W908" s="981"/>
      <c r="X908" s="981"/>
      <c r="Y908" s="981"/>
      <c r="Z908" s="981"/>
      <c r="AA908" s="981"/>
      <c r="AB908" s="981"/>
      <c r="AC908" s="981"/>
      <c r="AD908" s="981"/>
      <c r="AE908" s="981"/>
      <c r="AF908" s="981"/>
    </row>
    <row r="909" spans="1:32">
      <c r="A909" s="981"/>
      <c r="B909" s="635"/>
      <c r="J909" s="982"/>
      <c r="K909" s="982"/>
      <c r="O909" s="981"/>
      <c r="P909" s="981"/>
      <c r="Q909" s="981"/>
      <c r="R909" s="981"/>
      <c r="S909" s="981"/>
      <c r="T909" s="981"/>
      <c r="U909" s="981"/>
      <c r="V909" s="981"/>
      <c r="W909" s="981"/>
      <c r="X909" s="981"/>
      <c r="Y909" s="981"/>
      <c r="Z909" s="981"/>
      <c r="AA909" s="981"/>
      <c r="AB909" s="981"/>
      <c r="AC909" s="981"/>
      <c r="AD909" s="981"/>
      <c r="AE909" s="981"/>
      <c r="AF909" s="981"/>
    </row>
    <row r="910" spans="1:32">
      <c r="A910" s="981"/>
      <c r="B910" s="635"/>
      <c r="J910" s="982"/>
      <c r="K910" s="982"/>
      <c r="O910" s="981"/>
      <c r="P910" s="981"/>
      <c r="Q910" s="981"/>
      <c r="R910" s="981"/>
      <c r="S910" s="981"/>
      <c r="T910" s="981"/>
      <c r="U910" s="981"/>
      <c r="V910" s="981"/>
      <c r="W910" s="981"/>
      <c r="X910" s="981"/>
      <c r="Y910" s="981"/>
      <c r="Z910" s="981"/>
      <c r="AA910" s="981"/>
      <c r="AB910" s="981"/>
      <c r="AC910" s="981"/>
      <c r="AD910" s="981"/>
      <c r="AE910" s="981"/>
      <c r="AF910" s="981"/>
    </row>
    <row r="911" spans="1:32">
      <c r="A911" s="981"/>
      <c r="B911" s="635"/>
      <c r="J911" s="982"/>
      <c r="K911" s="982"/>
      <c r="O911" s="981"/>
      <c r="P911" s="981"/>
      <c r="Q911" s="981"/>
      <c r="R911" s="981"/>
      <c r="S911" s="981"/>
      <c r="T911" s="981"/>
      <c r="U911" s="981"/>
      <c r="V911" s="981"/>
      <c r="W911" s="981"/>
      <c r="X911" s="981"/>
      <c r="Y911" s="981"/>
      <c r="Z911" s="981"/>
      <c r="AA911" s="981"/>
      <c r="AB911" s="981"/>
      <c r="AC911" s="981"/>
      <c r="AD911" s="981"/>
      <c r="AE911" s="981"/>
      <c r="AF911" s="981"/>
    </row>
    <row r="912" spans="1:32">
      <c r="A912" s="981"/>
      <c r="B912" s="635"/>
      <c r="J912" s="982"/>
      <c r="K912" s="982"/>
      <c r="O912" s="981"/>
      <c r="P912" s="981"/>
      <c r="Q912" s="981"/>
      <c r="R912" s="981"/>
      <c r="S912" s="981"/>
      <c r="T912" s="981"/>
      <c r="U912" s="981"/>
      <c r="V912" s="981"/>
      <c r="W912" s="981"/>
      <c r="X912" s="981"/>
      <c r="Y912" s="981"/>
      <c r="Z912" s="981"/>
      <c r="AA912" s="981"/>
      <c r="AB912" s="981"/>
      <c r="AC912" s="981"/>
      <c r="AD912" s="981"/>
      <c r="AE912" s="981"/>
      <c r="AF912" s="981"/>
    </row>
    <row r="913" spans="1:32">
      <c r="A913" s="981"/>
      <c r="B913" s="635"/>
      <c r="J913" s="982"/>
      <c r="K913" s="982"/>
      <c r="O913" s="981"/>
      <c r="P913" s="981"/>
      <c r="Q913" s="981"/>
      <c r="R913" s="981"/>
      <c r="S913" s="981"/>
      <c r="T913" s="981"/>
      <c r="U913" s="981"/>
      <c r="V913" s="981"/>
      <c r="W913" s="981"/>
      <c r="X913" s="981"/>
      <c r="Y913" s="981"/>
      <c r="Z913" s="981"/>
      <c r="AA913" s="981"/>
      <c r="AB913" s="981"/>
      <c r="AC913" s="981"/>
      <c r="AD913" s="981"/>
      <c r="AE913" s="981"/>
      <c r="AF913" s="981"/>
    </row>
    <row r="914" spans="1:32">
      <c r="A914" s="981"/>
      <c r="B914" s="635"/>
      <c r="J914" s="982"/>
      <c r="K914" s="982"/>
      <c r="O914" s="981"/>
      <c r="P914" s="981"/>
      <c r="Q914" s="981"/>
      <c r="R914" s="981"/>
      <c r="S914" s="981"/>
      <c r="T914" s="981"/>
      <c r="U914" s="981"/>
      <c r="V914" s="981"/>
      <c r="W914" s="981"/>
      <c r="X914" s="981"/>
      <c r="Y914" s="981"/>
      <c r="Z914" s="981"/>
      <c r="AA914" s="981"/>
      <c r="AB914" s="981"/>
      <c r="AC914" s="981"/>
      <c r="AD914" s="981"/>
      <c r="AE914" s="981"/>
      <c r="AF914" s="981"/>
    </row>
    <row r="915" spans="1:32">
      <c r="A915" s="981"/>
      <c r="B915" s="635"/>
      <c r="J915" s="982"/>
      <c r="K915" s="982"/>
      <c r="O915" s="981"/>
      <c r="P915" s="981"/>
      <c r="Q915" s="981"/>
      <c r="R915" s="981"/>
      <c r="S915" s="981"/>
      <c r="T915" s="981"/>
      <c r="U915" s="981"/>
      <c r="V915" s="981"/>
      <c r="W915" s="981"/>
      <c r="X915" s="981"/>
      <c r="Y915" s="981"/>
      <c r="Z915" s="981"/>
      <c r="AA915" s="981"/>
      <c r="AB915" s="981"/>
      <c r="AC915" s="981"/>
      <c r="AD915" s="981"/>
      <c r="AE915" s="981"/>
      <c r="AF915" s="981"/>
    </row>
    <row r="916" spans="1:32">
      <c r="A916" s="981"/>
      <c r="B916" s="635"/>
      <c r="J916" s="982"/>
      <c r="K916" s="982"/>
      <c r="O916" s="981"/>
      <c r="P916" s="981"/>
      <c r="Q916" s="981"/>
      <c r="R916" s="981"/>
      <c r="S916" s="981"/>
      <c r="T916" s="981"/>
      <c r="U916" s="981"/>
      <c r="V916" s="981"/>
      <c r="W916" s="981"/>
      <c r="X916" s="981"/>
      <c r="Y916" s="981"/>
      <c r="Z916" s="981"/>
      <c r="AA916" s="981"/>
      <c r="AB916" s="981"/>
      <c r="AC916" s="981"/>
      <c r="AD916" s="981"/>
      <c r="AE916" s="981"/>
      <c r="AF916" s="981"/>
    </row>
    <row r="917" spans="1:32">
      <c r="A917" s="981"/>
      <c r="B917" s="635"/>
      <c r="J917" s="982"/>
      <c r="K917" s="982"/>
      <c r="O917" s="981"/>
      <c r="P917" s="981"/>
      <c r="Q917" s="981"/>
      <c r="R917" s="981"/>
      <c r="S917" s="981"/>
      <c r="T917" s="981"/>
      <c r="U917" s="981"/>
      <c r="V917" s="981"/>
      <c r="W917" s="981"/>
      <c r="X917" s="981"/>
      <c r="Y917" s="981"/>
      <c r="Z917" s="981"/>
      <c r="AA917" s="981"/>
      <c r="AB917" s="981"/>
      <c r="AC917" s="981"/>
      <c r="AD917" s="981"/>
      <c r="AE917" s="981"/>
      <c r="AF917" s="981"/>
    </row>
    <row r="918" spans="1:32">
      <c r="A918" s="981"/>
      <c r="B918" s="635"/>
      <c r="J918" s="982"/>
      <c r="K918" s="982"/>
      <c r="O918" s="981"/>
      <c r="P918" s="981"/>
      <c r="Q918" s="981"/>
      <c r="R918" s="981"/>
      <c r="S918" s="981"/>
      <c r="T918" s="981"/>
      <c r="U918" s="981"/>
      <c r="V918" s="981"/>
      <c r="W918" s="981"/>
      <c r="X918" s="981"/>
      <c r="Y918" s="981"/>
      <c r="Z918" s="981"/>
      <c r="AA918" s="981"/>
      <c r="AB918" s="981"/>
      <c r="AC918" s="981"/>
      <c r="AD918" s="981"/>
      <c r="AE918" s="981"/>
      <c r="AF918" s="981"/>
    </row>
    <row r="919" spans="1:32">
      <c r="A919" s="981"/>
      <c r="B919" s="635"/>
      <c r="J919" s="982"/>
      <c r="K919" s="982"/>
      <c r="O919" s="981"/>
      <c r="P919" s="981"/>
      <c r="Q919" s="981"/>
      <c r="R919" s="981"/>
      <c r="S919" s="981"/>
      <c r="T919" s="981"/>
      <c r="U919" s="981"/>
      <c r="V919" s="981"/>
      <c r="W919" s="981"/>
      <c r="X919" s="981"/>
      <c r="Y919" s="981"/>
      <c r="Z919" s="981"/>
      <c r="AA919" s="981"/>
      <c r="AB919" s="981"/>
      <c r="AC919" s="981"/>
      <c r="AD919" s="981"/>
      <c r="AE919" s="981"/>
      <c r="AF919" s="981"/>
    </row>
    <row r="920" spans="1:32">
      <c r="A920" s="981"/>
      <c r="B920" s="635"/>
      <c r="J920" s="982"/>
      <c r="K920" s="982"/>
      <c r="O920" s="981"/>
      <c r="P920" s="981"/>
      <c r="Q920" s="981"/>
      <c r="R920" s="981"/>
      <c r="S920" s="981"/>
      <c r="T920" s="981"/>
      <c r="U920" s="981"/>
      <c r="V920" s="981"/>
      <c r="W920" s="981"/>
      <c r="X920" s="981"/>
      <c r="Y920" s="981"/>
      <c r="Z920" s="981"/>
      <c r="AA920" s="981"/>
      <c r="AB920" s="981"/>
      <c r="AC920" s="981"/>
      <c r="AD920" s="981"/>
      <c r="AE920" s="981"/>
      <c r="AF920" s="981"/>
    </row>
    <row r="921" spans="1:32">
      <c r="A921" s="981"/>
      <c r="B921" s="635"/>
      <c r="J921" s="982"/>
      <c r="K921" s="982"/>
      <c r="O921" s="981"/>
      <c r="P921" s="981"/>
      <c r="Q921" s="981"/>
      <c r="R921" s="981"/>
      <c r="S921" s="981"/>
      <c r="T921" s="981"/>
      <c r="U921" s="981"/>
      <c r="V921" s="981"/>
      <c r="W921" s="981"/>
      <c r="X921" s="981"/>
      <c r="Y921" s="981"/>
      <c r="Z921" s="981"/>
      <c r="AA921" s="981"/>
      <c r="AB921" s="981"/>
      <c r="AC921" s="981"/>
      <c r="AD921" s="981"/>
      <c r="AE921" s="981"/>
      <c r="AF921" s="981"/>
    </row>
    <row r="922" spans="1:32">
      <c r="A922" s="981"/>
      <c r="B922" s="635"/>
      <c r="J922" s="982"/>
      <c r="K922" s="982"/>
      <c r="O922" s="981"/>
      <c r="P922" s="981"/>
      <c r="Q922" s="981"/>
      <c r="R922" s="981"/>
      <c r="S922" s="981"/>
      <c r="T922" s="981"/>
      <c r="U922" s="981"/>
      <c r="V922" s="981"/>
      <c r="W922" s="981"/>
      <c r="X922" s="981"/>
      <c r="Y922" s="981"/>
      <c r="Z922" s="981"/>
      <c r="AA922" s="981"/>
      <c r="AB922" s="981"/>
      <c r="AC922" s="981"/>
      <c r="AD922" s="981"/>
      <c r="AE922" s="981"/>
      <c r="AF922" s="981"/>
    </row>
    <row r="923" spans="1:32">
      <c r="A923" s="981"/>
      <c r="B923" s="635"/>
      <c r="J923" s="982"/>
      <c r="K923" s="982"/>
      <c r="O923" s="981"/>
      <c r="P923" s="981"/>
      <c r="Q923" s="981"/>
      <c r="R923" s="981"/>
      <c r="S923" s="981"/>
      <c r="T923" s="981"/>
      <c r="U923" s="981"/>
      <c r="V923" s="981"/>
      <c r="W923" s="981"/>
      <c r="X923" s="981"/>
      <c r="Y923" s="981"/>
      <c r="Z923" s="981"/>
      <c r="AA923" s="981"/>
      <c r="AB923" s="981"/>
      <c r="AC923" s="981"/>
      <c r="AD923" s="981"/>
      <c r="AE923" s="981"/>
      <c r="AF923" s="981"/>
    </row>
    <row r="924" spans="1:32">
      <c r="A924" s="981"/>
      <c r="B924" s="635"/>
      <c r="J924" s="982"/>
      <c r="K924" s="982"/>
      <c r="O924" s="981"/>
      <c r="P924" s="981"/>
      <c r="Q924" s="981"/>
      <c r="R924" s="981"/>
      <c r="S924" s="981"/>
      <c r="T924" s="981"/>
      <c r="U924" s="981"/>
      <c r="V924" s="981"/>
      <c r="W924" s="981"/>
      <c r="X924" s="981"/>
      <c r="Y924" s="981"/>
      <c r="Z924" s="981"/>
      <c r="AA924" s="981"/>
      <c r="AB924" s="981"/>
      <c r="AC924" s="981"/>
      <c r="AD924" s="981"/>
      <c r="AE924" s="981"/>
      <c r="AF924" s="981"/>
    </row>
    <row r="925" spans="1:32">
      <c r="A925" s="981"/>
      <c r="B925" s="635"/>
      <c r="J925" s="982"/>
      <c r="K925" s="982"/>
      <c r="O925" s="981"/>
      <c r="P925" s="981"/>
      <c r="Q925" s="981"/>
      <c r="R925" s="981"/>
      <c r="S925" s="981"/>
      <c r="T925" s="981"/>
      <c r="U925" s="981"/>
      <c r="V925" s="981"/>
      <c r="W925" s="981"/>
      <c r="X925" s="981"/>
      <c r="Y925" s="981"/>
      <c r="Z925" s="981"/>
      <c r="AA925" s="981"/>
      <c r="AB925" s="981"/>
      <c r="AC925" s="981"/>
      <c r="AD925" s="981"/>
      <c r="AE925" s="981"/>
      <c r="AF925" s="981"/>
    </row>
    <row r="926" spans="1:32">
      <c r="A926" s="981"/>
      <c r="B926" s="635"/>
      <c r="J926" s="982"/>
      <c r="K926" s="982"/>
      <c r="O926" s="981"/>
      <c r="P926" s="981"/>
      <c r="Q926" s="981"/>
      <c r="R926" s="981"/>
      <c r="S926" s="981"/>
      <c r="T926" s="981"/>
      <c r="U926" s="981"/>
      <c r="V926" s="981"/>
      <c r="W926" s="981"/>
      <c r="X926" s="981"/>
      <c r="Y926" s="981"/>
      <c r="Z926" s="981"/>
      <c r="AA926" s="981"/>
      <c r="AB926" s="981"/>
      <c r="AC926" s="981"/>
      <c r="AD926" s="981"/>
      <c r="AE926" s="981"/>
      <c r="AF926" s="981"/>
    </row>
    <row r="927" spans="1:32">
      <c r="A927" s="981"/>
      <c r="B927" s="635"/>
      <c r="J927" s="982"/>
      <c r="K927" s="982"/>
      <c r="O927" s="981"/>
      <c r="P927" s="981"/>
      <c r="Q927" s="981"/>
      <c r="R927" s="981"/>
      <c r="S927" s="981"/>
      <c r="T927" s="981"/>
      <c r="U927" s="981"/>
      <c r="V927" s="981"/>
      <c r="W927" s="981"/>
      <c r="X927" s="981"/>
      <c r="Y927" s="981"/>
      <c r="Z927" s="981"/>
      <c r="AA927" s="981"/>
      <c r="AB927" s="981"/>
      <c r="AC927" s="981"/>
      <c r="AD927" s="981"/>
      <c r="AE927" s="981"/>
      <c r="AF927" s="981"/>
    </row>
    <row r="928" spans="1:32">
      <c r="A928" s="981"/>
      <c r="B928" s="635"/>
      <c r="J928" s="982"/>
      <c r="K928" s="982"/>
      <c r="O928" s="981"/>
      <c r="P928" s="981"/>
      <c r="Q928" s="981"/>
      <c r="R928" s="981"/>
      <c r="S928" s="981"/>
      <c r="T928" s="981"/>
      <c r="U928" s="981"/>
      <c r="V928" s="981"/>
      <c r="W928" s="981"/>
      <c r="X928" s="981"/>
      <c r="Y928" s="981"/>
      <c r="Z928" s="981"/>
      <c r="AA928" s="981"/>
      <c r="AB928" s="981"/>
      <c r="AC928" s="981"/>
      <c r="AD928" s="981"/>
      <c r="AE928" s="981"/>
      <c r="AF928" s="981"/>
    </row>
    <row r="929" spans="1:32">
      <c r="A929" s="981"/>
      <c r="B929" s="635"/>
      <c r="J929" s="982"/>
      <c r="K929" s="982"/>
      <c r="O929" s="981"/>
      <c r="P929" s="981"/>
      <c r="Q929" s="981"/>
      <c r="R929" s="981"/>
      <c r="S929" s="981"/>
      <c r="T929" s="981"/>
      <c r="U929" s="981"/>
      <c r="V929" s="981"/>
      <c r="W929" s="981"/>
      <c r="X929" s="981"/>
      <c r="Y929" s="981"/>
      <c r="Z929" s="981"/>
      <c r="AA929" s="981"/>
      <c r="AB929" s="981"/>
      <c r="AC929" s="981"/>
      <c r="AD929" s="981"/>
      <c r="AE929" s="981"/>
      <c r="AF929" s="981"/>
    </row>
    <row r="930" spans="1:32">
      <c r="A930" s="981"/>
      <c r="B930" s="635"/>
      <c r="J930" s="982"/>
      <c r="K930" s="982"/>
      <c r="O930" s="981"/>
      <c r="P930" s="981"/>
      <c r="Q930" s="981"/>
      <c r="R930" s="981"/>
      <c r="S930" s="981"/>
      <c r="T930" s="981"/>
      <c r="U930" s="981"/>
      <c r="V930" s="981"/>
      <c r="W930" s="981"/>
      <c r="X930" s="981"/>
      <c r="Y930" s="981"/>
      <c r="Z930" s="981"/>
      <c r="AA930" s="981"/>
      <c r="AB930" s="981"/>
      <c r="AC930" s="981"/>
      <c r="AD930" s="981"/>
      <c r="AE930" s="981"/>
      <c r="AF930" s="981"/>
    </row>
    <row r="931" spans="1:32">
      <c r="A931" s="981"/>
      <c r="B931" s="635"/>
      <c r="J931" s="982"/>
      <c r="K931" s="982"/>
      <c r="O931" s="981"/>
      <c r="P931" s="981"/>
      <c r="Q931" s="981"/>
      <c r="R931" s="981"/>
      <c r="S931" s="981"/>
      <c r="T931" s="981"/>
      <c r="U931" s="981"/>
      <c r="V931" s="981"/>
      <c r="W931" s="981"/>
      <c r="X931" s="981"/>
      <c r="Y931" s="981"/>
      <c r="Z931" s="981"/>
      <c r="AA931" s="981"/>
      <c r="AB931" s="981"/>
      <c r="AC931" s="981"/>
      <c r="AD931" s="981"/>
      <c r="AE931" s="981"/>
      <c r="AF931" s="981"/>
    </row>
    <row r="932" spans="1:32">
      <c r="A932" s="981"/>
      <c r="B932" s="635"/>
      <c r="J932" s="982"/>
      <c r="K932" s="982"/>
      <c r="O932" s="981"/>
      <c r="P932" s="981"/>
      <c r="Q932" s="981"/>
      <c r="R932" s="981"/>
      <c r="S932" s="981"/>
      <c r="T932" s="981"/>
      <c r="U932" s="981"/>
      <c r="V932" s="981"/>
      <c r="W932" s="981"/>
      <c r="X932" s="981"/>
      <c r="Y932" s="981"/>
      <c r="Z932" s="981"/>
      <c r="AA932" s="981"/>
      <c r="AB932" s="981"/>
      <c r="AC932" s="981"/>
      <c r="AD932" s="981"/>
      <c r="AE932" s="981"/>
      <c r="AF932" s="981"/>
    </row>
    <row r="933" spans="1:32">
      <c r="A933" s="981"/>
      <c r="B933" s="635"/>
      <c r="J933" s="982"/>
      <c r="K933" s="982"/>
      <c r="O933" s="981"/>
      <c r="P933" s="981"/>
      <c r="Q933" s="981"/>
      <c r="R933" s="981"/>
      <c r="S933" s="981"/>
      <c r="T933" s="981"/>
      <c r="U933" s="981"/>
      <c r="V933" s="981"/>
      <c r="W933" s="981"/>
      <c r="X933" s="981"/>
      <c r="Y933" s="981"/>
      <c r="Z933" s="981"/>
      <c r="AA933" s="981"/>
      <c r="AB933" s="981"/>
      <c r="AC933" s="981"/>
      <c r="AD933" s="981"/>
      <c r="AE933" s="981"/>
      <c r="AF933" s="981"/>
    </row>
    <row r="934" spans="1:32">
      <c r="A934" s="981"/>
      <c r="B934" s="635"/>
      <c r="J934" s="982"/>
      <c r="K934" s="982"/>
      <c r="O934" s="981"/>
      <c r="P934" s="981"/>
      <c r="Q934" s="981"/>
      <c r="R934" s="981"/>
      <c r="S934" s="981"/>
      <c r="T934" s="981"/>
      <c r="U934" s="981"/>
      <c r="V934" s="981"/>
      <c r="W934" s="981"/>
      <c r="X934" s="981"/>
      <c r="Y934" s="981"/>
      <c r="Z934" s="981"/>
      <c r="AA934" s="981"/>
      <c r="AB934" s="981"/>
      <c r="AC934" s="981"/>
      <c r="AD934" s="981"/>
      <c r="AE934" s="981"/>
      <c r="AF934" s="981"/>
    </row>
    <row r="935" spans="1:32">
      <c r="A935" s="981"/>
      <c r="B935" s="635"/>
      <c r="J935" s="982"/>
      <c r="K935" s="982"/>
      <c r="O935" s="981"/>
      <c r="P935" s="981"/>
      <c r="Q935" s="981"/>
      <c r="R935" s="981"/>
      <c r="S935" s="981"/>
      <c r="T935" s="981"/>
      <c r="U935" s="981"/>
      <c r="V935" s="981"/>
      <c r="W935" s="981"/>
      <c r="X935" s="981"/>
      <c r="Y935" s="981"/>
      <c r="Z935" s="981"/>
      <c r="AA935" s="981"/>
      <c r="AB935" s="981"/>
      <c r="AC935" s="981"/>
      <c r="AD935" s="981"/>
      <c r="AE935" s="981"/>
      <c r="AF935" s="981"/>
    </row>
    <row r="936" spans="1:32">
      <c r="A936" s="981"/>
      <c r="B936" s="635"/>
      <c r="J936" s="982"/>
      <c r="K936" s="982"/>
      <c r="O936" s="981"/>
      <c r="P936" s="981"/>
      <c r="Q936" s="981"/>
      <c r="R936" s="981"/>
      <c r="S936" s="981"/>
      <c r="T936" s="981"/>
      <c r="U936" s="981"/>
      <c r="V936" s="981"/>
      <c r="W936" s="981"/>
      <c r="X936" s="981"/>
      <c r="Y936" s="981"/>
      <c r="Z936" s="981"/>
      <c r="AA936" s="981"/>
      <c r="AB936" s="981"/>
      <c r="AC936" s="981"/>
      <c r="AD936" s="981"/>
      <c r="AE936" s="981"/>
      <c r="AF936" s="981"/>
    </row>
    <row r="937" spans="1:32">
      <c r="A937" s="981"/>
      <c r="B937" s="635"/>
      <c r="J937" s="982"/>
      <c r="K937" s="982"/>
      <c r="O937" s="981"/>
      <c r="P937" s="981"/>
      <c r="Q937" s="981"/>
      <c r="R937" s="981"/>
      <c r="S937" s="981"/>
      <c r="T937" s="981"/>
      <c r="U937" s="981"/>
      <c r="V937" s="981"/>
      <c r="W937" s="981"/>
      <c r="X937" s="981"/>
      <c r="Y937" s="981"/>
      <c r="Z937" s="981"/>
      <c r="AA937" s="981"/>
      <c r="AB937" s="981"/>
      <c r="AC937" s="981"/>
      <c r="AD937" s="981"/>
      <c r="AE937" s="981"/>
      <c r="AF937" s="981"/>
    </row>
    <row r="938" spans="1:32">
      <c r="A938" s="981"/>
      <c r="B938" s="635"/>
      <c r="J938" s="982"/>
      <c r="K938" s="982"/>
      <c r="O938" s="981"/>
      <c r="P938" s="981"/>
      <c r="Q938" s="981"/>
      <c r="R938" s="981"/>
      <c r="S938" s="981"/>
      <c r="T938" s="981"/>
      <c r="U938" s="981"/>
      <c r="V938" s="981"/>
      <c r="W938" s="981"/>
      <c r="X938" s="981"/>
      <c r="Y938" s="981"/>
      <c r="Z938" s="981"/>
      <c r="AA938" s="981"/>
      <c r="AB938" s="981"/>
      <c r="AC938" s="981"/>
      <c r="AD938" s="981"/>
      <c r="AE938" s="981"/>
      <c r="AF938" s="981"/>
    </row>
    <row r="939" spans="1:32">
      <c r="A939" s="981"/>
      <c r="B939" s="635"/>
      <c r="J939" s="982"/>
      <c r="K939" s="982"/>
      <c r="O939" s="981"/>
      <c r="P939" s="981"/>
      <c r="Q939" s="981"/>
      <c r="R939" s="981"/>
      <c r="S939" s="981"/>
      <c r="T939" s="981"/>
      <c r="U939" s="981"/>
      <c r="V939" s="981"/>
      <c r="W939" s="981"/>
      <c r="X939" s="981"/>
      <c r="Y939" s="981"/>
      <c r="Z939" s="981"/>
      <c r="AA939" s="981"/>
      <c r="AB939" s="981"/>
      <c r="AC939" s="981"/>
      <c r="AD939" s="981"/>
      <c r="AE939" s="981"/>
      <c r="AF939" s="981"/>
    </row>
    <row r="940" spans="1:32">
      <c r="A940" s="981"/>
      <c r="B940" s="635"/>
      <c r="J940" s="982"/>
      <c r="K940" s="982"/>
      <c r="O940" s="981"/>
      <c r="P940" s="981"/>
      <c r="Q940" s="981"/>
      <c r="R940" s="981"/>
      <c r="S940" s="981"/>
      <c r="T940" s="981"/>
      <c r="U940" s="981"/>
      <c r="V940" s="981"/>
      <c r="W940" s="981"/>
      <c r="X940" s="981"/>
      <c r="Y940" s="981"/>
      <c r="Z940" s="981"/>
      <c r="AA940" s="981"/>
      <c r="AB940" s="981"/>
      <c r="AC940" s="981"/>
      <c r="AD940" s="981"/>
      <c r="AE940" s="981"/>
      <c r="AF940" s="981"/>
    </row>
    <row r="941" spans="1:32">
      <c r="A941" s="981"/>
      <c r="B941" s="635"/>
      <c r="J941" s="982"/>
      <c r="K941" s="982"/>
      <c r="O941" s="981"/>
      <c r="P941" s="981"/>
      <c r="Q941" s="981"/>
      <c r="R941" s="981"/>
      <c r="S941" s="981"/>
      <c r="T941" s="981"/>
      <c r="U941" s="981"/>
      <c r="V941" s="981"/>
      <c r="W941" s="981"/>
      <c r="X941" s="981"/>
      <c r="Y941" s="981"/>
      <c r="Z941" s="981"/>
      <c r="AA941" s="981"/>
      <c r="AB941" s="981"/>
      <c r="AC941" s="981"/>
      <c r="AD941" s="981"/>
      <c r="AE941" s="981"/>
      <c r="AF941" s="981"/>
    </row>
    <row r="942" spans="1:32">
      <c r="A942" s="981"/>
      <c r="B942" s="635"/>
      <c r="J942" s="982"/>
      <c r="K942" s="982"/>
      <c r="O942" s="981"/>
      <c r="P942" s="981"/>
      <c r="Q942" s="981"/>
      <c r="R942" s="981"/>
      <c r="S942" s="981"/>
      <c r="T942" s="981"/>
      <c r="U942" s="981"/>
      <c r="V942" s="981"/>
      <c r="W942" s="981"/>
      <c r="X942" s="981"/>
      <c r="Y942" s="981"/>
      <c r="Z942" s="981"/>
      <c r="AA942" s="981"/>
      <c r="AB942" s="981"/>
      <c r="AC942" s="981"/>
      <c r="AD942" s="981"/>
      <c r="AE942" s="981"/>
      <c r="AF942" s="981"/>
    </row>
    <row r="943" spans="1:32">
      <c r="A943" s="981"/>
      <c r="B943" s="635"/>
      <c r="J943" s="982"/>
      <c r="K943" s="982"/>
      <c r="O943" s="981"/>
      <c r="P943" s="981"/>
      <c r="Q943" s="981"/>
      <c r="R943" s="981"/>
      <c r="S943" s="981"/>
      <c r="T943" s="981"/>
      <c r="U943" s="981"/>
      <c r="V943" s="981"/>
      <c r="W943" s="981"/>
      <c r="X943" s="981"/>
      <c r="Y943" s="981"/>
      <c r="Z943" s="981"/>
      <c r="AA943" s="981"/>
      <c r="AB943" s="981"/>
      <c r="AC943" s="981"/>
      <c r="AD943" s="981"/>
      <c r="AE943" s="981"/>
      <c r="AF943" s="981"/>
    </row>
    <row r="944" spans="1:32">
      <c r="A944" s="981"/>
      <c r="B944" s="635"/>
      <c r="J944" s="982"/>
      <c r="K944" s="982"/>
      <c r="O944" s="981"/>
      <c r="P944" s="981"/>
      <c r="Q944" s="981"/>
      <c r="R944" s="981"/>
      <c r="S944" s="981"/>
      <c r="T944" s="981"/>
      <c r="U944" s="981"/>
      <c r="V944" s="981"/>
      <c r="W944" s="981"/>
      <c r="X944" s="981"/>
      <c r="Y944" s="981"/>
      <c r="Z944" s="981"/>
      <c r="AA944" s="981"/>
      <c r="AB944" s="981"/>
      <c r="AC944" s="981"/>
      <c r="AD944" s="981"/>
      <c r="AE944" s="981"/>
      <c r="AF944" s="981"/>
    </row>
    <row r="945" spans="1:32">
      <c r="A945" s="981"/>
      <c r="B945" s="635"/>
      <c r="J945" s="982"/>
      <c r="K945" s="982"/>
      <c r="O945" s="981"/>
      <c r="P945" s="981"/>
      <c r="Q945" s="981"/>
      <c r="R945" s="981"/>
      <c r="S945" s="981"/>
      <c r="T945" s="981"/>
      <c r="U945" s="981"/>
      <c r="V945" s="981"/>
      <c r="W945" s="981"/>
      <c r="X945" s="981"/>
      <c r="Y945" s="981"/>
      <c r="Z945" s="981"/>
      <c r="AA945" s="981"/>
      <c r="AB945" s="981"/>
      <c r="AC945" s="981"/>
      <c r="AD945" s="981"/>
      <c r="AE945" s="981"/>
      <c r="AF945" s="981"/>
    </row>
    <row r="946" spans="1:32">
      <c r="A946" s="981"/>
      <c r="B946" s="635"/>
      <c r="J946" s="982"/>
      <c r="K946" s="982"/>
      <c r="O946" s="981"/>
      <c r="P946" s="981"/>
      <c r="Q946" s="981"/>
      <c r="R946" s="981"/>
      <c r="S946" s="981"/>
      <c r="T946" s="981"/>
      <c r="U946" s="981"/>
      <c r="V946" s="981"/>
      <c r="W946" s="981"/>
      <c r="X946" s="981"/>
      <c r="Y946" s="981"/>
      <c r="Z946" s="981"/>
      <c r="AA946" s="981"/>
      <c r="AB946" s="981"/>
      <c r="AC946" s="981"/>
      <c r="AD946" s="981"/>
      <c r="AE946" s="981"/>
      <c r="AF946" s="981"/>
    </row>
    <row r="947" spans="1:32">
      <c r="A947" s="981"/>
      <c r="B947" s="635"/>
      <c r="J947" s="982"/>
      <c r="K947" s="982"/>
      <c r="O947" s="981"/>
      <c r="P947" s="981"/>
      <c r="Q947" s="981"/>
      <c r="R947" s="981"/>
      <c r="S947" s="981"/>
      <c r="T947" s="981"/>
      <c r="U947" s="981"/>
      <c r="V947" s="981"/>
      <c r="W947" s="981"/>
      <c r="X947" s="981"/>
      <c r="Y947" s="981"/>
      <c r="Z947" s="981"/>
      <c r="AA947" s="981"/>
      <c r="AB947" s="981"/>
      <c r="AC947" s="981"/>
      <c r="AD947" s="981"/>
      <c r="AE947" s="981"/>
      <c r="AF947" s="981"/>
    </row>
    <row r="948" spans="1:32">
      <c r="A948" s="981"/>
      <c r="B948" s="635"/>
      <c r="J948" s="982"/>
      <c r="K948" s="982"/>
      <c r="O948" s="981"/>
      <c r="P948" s="981"/>
      <c r="Q948" s="981"/>
      <c r="R948" s="981"/>
      <c r="S948" s="981"/>
      <c r="T948" s="981"/>
      <c r="U948" s="981"/>
      <c r="V948" s="981"/>
      <c r="W948" s="981"/>
      <c r="X948" s="981"/>
      <c r="Y948" s="981"/>
      <c r="Z948" s="981"/>
      <c r="AA948" s="981"/>
      <c r="AB948" s="981"/>
      <c r="AC948" s="981"/>
      <c r="AD948" s="981"/>
      <c r="AE948" s="981"/>
      <c r="AF948" s="981"/>
    </row>
    <row r="949" spans="1:32">
      <c r="A949" s="981"/>
      <c r="B949" s="635"/>
      <c r="J949" s="982"/>
      <c r="K949" s="982"/>
      <c r="O949" s="981"/>
      <c r="P949" s="981"/>
      <c r="Q949" s="981"/>
      <c r="R949" s="981"/>
      <c r="S949" s="981"/>
      <c r="T949" s="981"/>
      <c r="U949" s="981"/>
      <c r="V949" s="981"/>
      <c r="W949" s="981"/>
      <c r="X949" s="981"/>
      <c r="Y949" s="981"/>
      <c r="Z949" s="981"/>
      <c r="AA949" s="981"/>
      <c r="AB949" s="981"/>
      <c r="AC949" s="981"/>
      <c r="AD949" s="981"/>
      <c r="AE949" s="981"/>
      <c r="AF949" s="981"/>
    </row>
    <row r="950" spans="1:32">
      <c r="A950" s="981"/>
      <c r="B950" s="635"/>
      <c r="J950" s="982"/>
      <c r="K950" s="982"/>
      <c r="O950" s="981"/>
      <c r="P950" s="981"/>
      <c r="Q950" s="981"/>
      <c r="R950" s="981"/>
      <c r="S950" s="981"/>
      <c r="T950" s="981"/>
      <c r="U950" s="981"/>
      <c r="V950" s="981"/>
      <c r="W950" s="981"/>
      <c r="X950" s="981"/>
      <c r="Y950" s="981"/>
      <c r="Z950" s="981"/>
      <c r="AA950" s="981"/>
      <c r="AB950" s="981"/>
      <c r="AC950" s="981"/>
      <c r="AD950" s="981"/>
      <c r="AE950" s="981"/>
      <c r="AF950" s="981"/>
    </row>
    <row r="951" spans="1:32">
      <c r="A951" s="981"/>
      <c r="B951" s="635"/>
      <c r="J951" s="982"/>
      <c r="K951" s="982"/>
      <c r="O951" s="981"/>
      <c r="P951" s="981"/>
      <c r="Q951" s="981"/>
      <c r="R951" s="981"/>
      <c r="S951" s="981"/>
      <c r="T951" s="981"/>
      <c r="U951" s="981"/>
      <c r="V951" s="981"/>
      <c r="W951" s="981"/>
      <c r="X951" s="981"/>
      <c r="Y951" s="981"/>
      <c r="Z951" s="981"/>
      <c r="AA951" s="981"/>
      <c r="AB951" s="981"/>
      <c r="AC951" s="981"/>
      <c r="AD951" s="981"/>
      <c r="AE951" s="981"/>
      <c r="AF951" s="981"/>
    </row>
    <row r="952" spans="1:32">
      <c r="A952" s="981"/>
      <c r="B952" s="635"/>
      <c r="J952" s="982"/>
      <c r="K952" s="982"/>
      <c r="O952" s="981"/>
      <c r="P952" s="981"/>
      <c r="Q952" s="981"/>
      <c r="R952" s="981"/>
      <c r="S952" s="981"/>
      <c r="T952" s="981"/>
      <c r="U952" s="981"/>
      <c r="V952" s="981"/>
      <c r="W952" s="981"/>
      <c r="X952" s="981"/>
      <c r="Y952" s="981"/>
      <c r="Z952" s="981"/>
      <c r="AA952" s="981"/>
      <c r="AB952" s="981"/>
      <c r="AC952" s="981"/>
      <c r="AD952" s="981"/>
      <c r="AE952" s="981"/>
      <c r="AF952" s="981"/>
    </row>
    <row r="953" spans="1:32">
      <c r="A953" s="981"/>
      <c r="B953" s="635"/>
      <c r="J953" s="982"/>
      <c r="K953" s="982"/>
      <c r="O953" s="981"/>
      <c r="P953" s="981"/>
      <c r="Q953" s="981"/>
      <c r="R953" s="981"/>
      <c r="S953" s="981"/>
      <c r="T953" s="981"/>
      <c r="U953" s="981"/>
      <c r="V953" s="981"/>
      <c r="W953" s="981"/>
      <c r="X953" s="981"/>
      <c r="Y953" s="981"/>
      <c r="Z953" s="981"/>
      <c r="AA953" s="981"/>
      <c r="AB953" s="981"/>
      <c r="AC953" s="981"/>
      <c r="AD953" s="981"/>
      <c r="AE953" s="981"/>
      <c r="AF953" s="981"/>
    </row>
    <row r="954" spans="1:32">
      <c r="A954" s="981"/>
      <c r="B954" s="635"/>
      <c r="J954" s="982"/>
      <c r="K954" s="982"/>
      <c r="O954" s="981"/>
      <c r="P954" s="981"/>
      <c r="Q954" s="981"/>
      <c r="R954" s="981"/>
      <c r="S954" s="981"/>
      <c r="T954" s="981"/>
      <c r="U954" s="981"/>
      <c r="V954" s="981"/>
      <c r="W954" s="981"/>
      <c r="X954" s="981"/>
      <c r="Y954" s="981"/>
      <c r="Z954" s="981"/>
      <c r="AA954" s="981"/>
      <c r="AB954" s="981"/>
      <c r="AC954" s="981"/>
      <c r="AD954" s="981"/>
      <c r="AE954" s="981"/>
      <c r="AF954" s="981"/>
    </row>
    <row r="955" spans="1:32">
      <c r="A955" s="981"/>
      <c r="B955" s="635"/>
      <c r="J955" s="982"/>
      <c r="K955" s="982"/>
      <c r="O955" s="981"/>
      <c r="P955" s="981"/>
      <c r="Q955" s="981"/>
      <c r="R955" s="981"/>
      <c r="S955" s="981"/>
      <c r="T955" s="981"/>
      <c r="U955" s="981"/>
      <c r="V955" s="981"/>
      <c r="W955" s="981"/>
      <c r="X955" s="981"/>
      <c r="Y955" s="981"/>
      <c r="Z955" s="981"/>
      <c r="AA955" s="981"/>
      <c r="AB955" s="981"/>
      <c r="AC955" s="981"/>
      <c r="AD955" s="981"/>
      <c r="AE955" s="981"/>
      <c r="AF955" s="981"/>
    </row>
    <row r="956" spans="1:32">
      <c r="A956" s="981"/>
      <c r="B956" s="635"/>
      <c r="J956" s="982"/>
      <c r="K956" s="982"/>
      <c r="O956" s="981"/>
      <c r="P956" s="981"/>
      <c r="Q956" s="981"/>
      <c r="R956" s="981"/>
      <c r="S956" s="981"/>
      <c r="T956" s="981"/>
      <c r="U956" s="981"/>
      <c r="V956" s="981"/>
      <c r="W956" s="981"/>
      <c r="X956" s="981"/>
      <c r="Y956" s="981"/>
      <c r="Z956" s="981"/>
      <c r="AA956" s="981"/>
      <c r="AB956" s="981"/>
      <c r="AC956" s="981"/>
      <c r="AD956" s="981"/>
      <c r="AE956" s="981"/>
      <c r="AF956" s="981"/>
    </row>
    <row r="957" spans="1:32">
      <c r="A957" s="981"/>
      <c r="B957" s="635"/>
      <c r="J957" s="982"/>
      <c r="K957" s="982"/>
      <c r="O957" s="981"/>
      <c r="P957" s="981"/>
      <c r="Q957" s="981"/>
      <c r="R957" s="981"/>
      <c r="S957" s="981"/>
      <c r="T957" s="981"/>
      <c r="U957" s="981"/>
      <c r="V957" s="981"/>
      <c r="W957" s="981"/>
      <c r="X957" s="981"/>
      <c r="Y957" s="981"/>
      <c r="Z957" s="981"/>
      <c r="AA957" s="981"/>
      <c r="AB957" s="981"/>
      <c r="AC957" s="981"/>
      <c r="AD957" s="981"/>
      <c r="AE957" s="981"/>
      <c r="AF957" s="981"/>
    </row>
    <row r="958" spans="1:32">
      <c r="A958" s="981"/>
      <c r="B958" s="635"/>
      <c r="J958" s="982"/>
      <c r="K958" s="982"/>
      <c r="O958" s="981"/>
      <c r="P958" s="981"/>
      <c r="Q958" s="981"/>
      <c r="R958" s="981"/>
      <c r="S958" s="981"/>
      <c r="T958" s="981"/>
      <c r="U958" s="981"/>
      <c r="V958" s="981"/>
      <c r="W958" s="981"/>
      <c r="X958" s="981"/>
      <c r="Y958" s="981"/>
      <c r="Z958" s="981"/>
      <c r="AA958" s="981"/>
      <c r="AB958" s="981"/>
      <c r="AC958" s="981"/>
      <c r="AD958" s="981"/>
      <c r="AE958" s="981"/>
      <c r="AF958" s="981"/>
    </row>
    <row r="959" spans="1:32">
      <c r="A959" s="981"/>
      <c r="B959" s="635"/>
      <c r="J959" s="982"/>
      <c r="K959" s="982"/>
      <c r="O959" s="981"/>
      <c r="P959" s="981"/>
      <c r="Q959" s="981"/>
      <c r="R959" s="981"/>
      <c r="S959" s="981"/>
      <c r="T959" s="981"/>
      <c r="U959" s="981"/>
      <c r="V959" s="981"/>
      <c r="W959" s="981"/>
      <c r="X959" s="981"/>
      <c r="Y959" s="981"/>
      <c r="Z959" s="981"/>
      <c r="AA959" s="981"/>
      <c r="AB959" s="981"/>
      <c r="AC959" s="981"/>
      <c r="AD959" s="981"/>
      <c r="AE959" s="981"/>
      <c r="AF959" s="981"/>
    </row>
    <row r="960" spans="1:32">
      <c r="A960" s="981"/>
      <c r="B960" s="635"/>
      <c r="J960" s="982"/>
      <c r="K960" s="982"/>
      <c r="O960" s="981"/>
      <c r="P960" s="981"/>
      <c r="Q960" s="981"/>
      <c r="R960" s="981"/>
      <c r="S960" s="981"/>
      <c r="T960" s="981"/>
      <c r="U960" s="981"/>
      <c r="V960" s="981"/>
      <c r="W960" s="981"/>
      <c r="X960" s="981"/>
      <c r="Y960" s="981"/>
      <c r="Z960" s="981"/>
      <c r="AA960" s="981"/>
      <c r="AB960" s="981"/>
      <c r="AC960" s="981"/>
      <c r="AD960" s="981"/>
      <c r="AE960" s="981"/>
      <c r="AF960" s="981"/>
    </row>
    <row r="961" spans="1:32">
      <c r="A961" s="981"/>
      <c r="B961" s="635"/>
      <c r="J961" s="982"/>
      <c r="K961" s="982"/>
      <c r="O961" s="981"/>
      <c r="P961" s="981"/>
      <c r="Q961" s="981"/>
      <c r="R961" s="981"/>
      <c r="S961" s="981"/>
      <c r="T961" s="981"/>
      <c r="U961" s="981"/>
      <c r="V961" s="981"/>
      <c r="W961" s="981"/>
      <c r="X961" s="981"/>
      <c r="Y961" s="981"/>
      <c r="Z961" s="981"/>
      <c r="AA961" s="981"/>
      <c r="AB961" s="981"/>
      <c r="AC961" s="981"/>
      <c r="AD961" s="981"/>
      <c r="AE961" s="981"/>
      <c r="AF961" s="981"/>
    </row>
    <row r="962" spans="1:32">
      <c r="A962" s="981"/>
      <c r="B962" s="635"/>
      <c r="J962" s="982"/>
      <c r="K962" s="982"/>
      <c r="O962" s="981"/>
      <c r="P962" s="981"/>
      <c r="Q962" s="981"/>
      <c r="R962" s="981"/>
      <c r="S962" s="981"/>
      <c r="T962" s="981"/>
      <c r="U962" s="981"/>
      <c r="V962" s="981"/>
      <c r="W962" s="981"/>
      <c r="X962" s="981"/>
      <c r="Y962" s="981"/>
      <c r="Z962" s="981"/>
      <c r="AA962" s="981"/>
      <c r="AB962" s="981"/>
      <c r="AC962" s="981"/>
      <c r="AD962" s="981"/>
      <c r="AE962" s="981"/>
      <c r="AF962" s="981"/>
    </row>
    <row r="963" spans="1:32">
      <c r="A963" s="981"/>
      <c r="B963" s="635"/>
      <c r="J963" s="982"/>
      <c r="K963" s="982"/>
      <c r="O963" s="981"/>
      <c r="P963" s="981"/>
      <c r="Q963" s="981"/>
      <c r="R963" s="981"/>
      <c r="S963" s="981"/>
      <c r="T963" s="981"/>
      <c r="U963" s="981"/>
      <c r="V963" s="981"/>
      <c r="W963" s="981"/>
      <c r="X963" s="981"/>
      <c r="Y963" s="981"/>
      <c r="Z963" s="981"/>
      <c r="AA963" s="981"/>
      <c r="AB963" s="981"/>
      <c r="AC963" s="981"/>
      <c r="AD963" s="981"/>
      <c r="AE963" s="981"/>
      <c r="AF963" s="981"/>
    </row>
    <row r="964" spans="1:32">
      <c r="A964" s="981"/>
      <c r="B964" s="635"/>
      <c r="J964" s="982"/>
      <c r="K964" s="982"/>
      <c r="O964" s="981"/>
      <c r="P964" s="981"/>
      <c r="Q964" s="981"/>
      <c r="R964" s="981"/>
      <c r="S964" s="981"/>
      <c r="T964" s="981"/>
      <c r="U964" s="981"/>
      <c r="V964" s="981"/>
      <c r="W964" s="981"/>
      <c r="X964" s="981"/>
      <c r="Y964" s="981"/>
      <c r="Z964" s="981"/>
      <c r="AA964" s="981"/>
      <c r="AB964" s="981"/>
      <c r="AC964" s="981"/>
      <c r="AD964" s="981"/>
      <c r="AE964" s="981"/>
      <c r="AF964" s="981"/>
    </row>
    <row r="965" spans="1:32">
      <c r="A965" s="981"/>
      <c r="B965" s="635"/>
      <c r="J965" s="982"/>
      <c r="K965" s="982"/>
      <c r="O965" s="981"/>
      <c r="P965" s="981"/>
      <c r="Q965" s="981"/>
      <c r="R965" s="981"/>
      <c r="S965" s="981"/>
      <c r="T965" s="981"/>
      <c r="U965" s="981"/>
      <c r="V965" s="981"/>
      <c r="W965" s="981"/>
      <c r="X965" s="981"/>
      <c r="Y965" s="981"/>
      <c r="Z965" s="981"/>
      <c r="AA965" s="981"/>
      <c r="AB965" s="981"/>
      <c r="AC965" s="981"/>
      <c r="AD965" s="981"/>
      <c r="AE965" s="981"/>
      <c r="AF965" s="981"/>
    </row>
    <row r="966" spans="1:32">
      <c r="A966" s="981"/>
      <c r="B966" s="635"/>
      <c r="J966" s="982"/>
      <c r="K966" s="982"/>
      <c r="O966" s="981"/>
      <c r="P966" s="981"/>
      <c r="Q966" s="981"/>
      <c r="R966" s="981"/>
      <c r="S966" s="981"/>
      <c r="T966" s="981"/>
      <c r="U966" s="981"/>
      <c r="V966" s="981"/>
      <c r="W966" s="981"/>
      <c r="X966" s="981"/>
      <c r="Y966" s="981"/>
      <c r="Z966" s="981"/>
      <c r="AA966" s="981"/>
      <c r="AB966" s="981"/>
      <c r="AC966" s="981"/>
      <c r="AD966" s="981"/>
      <c r="AE966" s="981"/>
      <c r="AF966" s="981"/>
    </row>
    <row r="967" spans="1:32">
      <c r="A967" s="981"/>
      <c r="B967" s="635"/>
      <c r="J967" s="982"/>
      <c r="K967" s="982"/>
      <c r="O967" s="981"/>
      <c r="P967" s="981"/>
      <c r="Q967" s="981"/>
      <c r="R967" s="981"/>
      <c r="S967" s="981"/>
      <c r="T967" s="981"/>
      <c r="U967" s="981"/>
      <c r="V967" s="981"/>
      <c r="W967" s="981"/>
      <c r="X967" s="981"/>
      <c r="Y967" s="981"/>
      <c r="Z967" s="981"/>
      <c r="AA967" s="981"/>
      <c r="AB967" s="981"/>
      <c r="AC967" s="981"/>
      <c r="AD967" s="981"/>
      <c r="AE967" s="981"/>
      <c r="AF967" s="981"/>
    </row>
    <row r="968" spans="1:32">
      <c r="A968" s="981"/>
      <c r="B968" s="635"/>
      <c r="J968" s="982"/>
      <c r="K968" s="982"/>
      <c r="O968" s="981"/>
      <c r="P968" s="981"/>
      <c r="Q968" s="981"/>
      <c r="R968" s="981"/>
      <c r="S968" s="981"/>
      <c r="T968" s="981"/>
      <c r="U968" s="981"/>
      <c r="V968" s="981"/>
      <c r="W968" s="981"/>
      <c r="X968" s="981"/>
      <c r="Y968" s="981"/>
      <c r="Z968" s="981"/>
      <c r="AA968" s="981"/>
      <c r="AB968" s="981"/>
      <c r="AC968" s="981"/>
      <c r="AD968" s="981"/>
      <c r="AE968" s="981"/>
      <c r="AF968" s="981"/>
    </row>
    <row r="969" spans="1:32">
      <c r="A969" s="981"/>
      <c r="B969" s="635"/>
      <c r="J969" s="982"/>
      <c r="K969" s="982"/>
      <c r="O969" s="981"/>
      <c r="P969" s="981"/>
      <c r="Q969" s="981"/>
      <c r="R969" s="981"/>
      <c r="S969" s="981"/>
      <c r="T969" s="981"/>
      <c r="U969" s="981"/>
      <c r="V969" s="981"/>
      <c r="W969" s="981"/>
      <c r="X969" s="981"/>
      <c r="Y969" s="981"/>
      <c r="Z969" s="981"/>
      <c r="AA969" s="981"/>
      <c r="AB969" s="981"/>
      <c r="AC969" s="981"/>
      <c r="AD969" s="981"/>
      <c r="AE969" s="981"/>
      <c r="AF969" s="981"/>
    </row>
    <row r="970" spans="1:32">
      <c r="A970" s="981"/>
      <c r="B970" s="635"/>
      <c r="J970" s="982"/>
      <c r="K970" s="982"/>
      <c r="O970" s="981"/>
      <c r="P970" s="981"/>
      <c r="Q970" s="981"/>
      <c r="R970" s="981"/>
      <c r="S970" s="981"/>
      <c r="T970" s="981"/>
      <c r="U970" s="981"/>
      <c r="V970" s="981"/>
      <c r="W970" s="981"/>
      <c r="X970" s="981"/>
      <c r="Y970" s="981"/>
      <c r="Z970" s="981"/>
      <c r="AA970" s="981"/>
      <c r="AB970" s="981"/>
      <c r="AC970" s="981"/>
      <c r="AD970" s="981"/>
      <c r="AE970" s="981"/>
      <c r="AF970" s="981"/>
    </row>
    <row r="971" spans="1:32">
      <c r="A971" s="981"/>
      <c r="B971" s="635"/>
      <c r="J971" s="982"/>
      <c r="K971" s="982"/>
      <c r="O971" s="981"/>
      <c r="P971" s="981"/>
      <c r="Q971" s="981"/>
      <c r="R971" s="981"/>
      <c r="S971" s="981"/>
      <c r="T971" s="981"/>
      <c r="U971" s="981"/>
      <c r="V971" s="981"/>
      <c r="W971" s="981"/>
      <c r="X971" s="981"/>
      <c r="Y971" s="981"/>
      <c r="Z971" s="981"/>
      <c r="AA971" s="981"/>
      <c r="AB971" s="981"/>
      <c r="AC971" s="981"/>
      <c r="AD971" s="981"/>
      <c r="AE971" s="981"/>
      <c r="AF971" s="981"/>
    </row>
    <row r="972" spans="1:32">
      <c r="A972" s="981"/>
      <c r="B972" s="635"/>
      <c r="J972" s="982"/>
      <c r="K972" s="982"/>
      <c r="O972" s="981"/>
      <c r="P972" s="981"/>
      <c r="Q972" s="981"/>
      <c r="R972" s="981"/>
      <c r="S972" s="981"/>
      <c r="T972" s="981"/>
      <c r="U972" s="981"/>
      <c r="V972" s="981"/>
      <c r="W972" s="981"/>
      <c r="X972" s="981"/>
      <c r="Y972" s="981"/>
      <c r="Z972" s="981"/>
      <c r="AA972" s="981"/>
      <c r="AB972" s="981"/>
      <c r="AC972" s="981"/>
      <c r="AD972" s="981"/>
      <c r="AE972" s="981"/>
      <c r="AF972" s="981"/>
    </row>
    <row r="973" spans="1:32">
      <c r="A973" s="981"/>
      <c r="B973" s="635"/>
      <c r="J973" s="982"/>
      <c r="K973" s="982"/>
      <c r="O973" s="981"/>
      <c r="P973" s="981"/>
      <c r="Q973" s="981"/>
      <c r="R973" s="981"/>
      <c r="S973" s="981"/>
      <c r="T973" s="981"/>
      <c r="U973" s="981"/>
      <c r="V973" s="981"/>
      <c r="W973" s="981"/>
      <c r="X973" s="981"/>
      <c r="Y973" s="981"/>
      <c r="Z973" s="981"/>
      <c r="AA973" s="981"/>
      <c r="AB973" s="981"/>
      <c r="AC973" s="981"/>
      <c r="AD973" s="981"/>
      <c r="AE973" s="981"/>
      <c r="AF973" s="981"/>
    </row>
    <row r="974" spans="1:32">
      <c r="A974" s="981"/>
      <c r="B974" s="635"/>
      <c r="J974" s="982"/>
      <c r="K974" s="982"/>
      <c r="O974" s="981"/>
      <c r="P974" s="981"/>
      <c r="Q974" s="981"/>
      <c r="R974" s="981"/>
      <c r="S974" s="981"/>
      <c r="T974" s="981"/>
      <c r="U974" s="981"/>
      <c r="V974" s="981"/>
      <c r="W974" s="981"/>
      <c r="X974" s="981"/>
      <c r="Y974" s="981"/>
      <c r="Z974" s="981"/>
      <c r="AA974" s="981"/>
      <c r="AB974" s="981"/>
      <c r="AC974" s="981"/>
      <c r="AD974" s="981"/>
      <c r="AE974" s="981"/>
      <c r="AF974" s="981"/>
    </row>
    <row r="975" spans="1:32">
      <c r="A975" s="981"/>
      <c r="B975" s="635"/>
      <c r="J975" s="982"/>
      <c r="K975" s="982"/>
      <c r="O975" s="981"/>
      <c r="P975" s="981"/>
      <c r="Q975" s="981"/>
      <c r="R975" s="981"/>
      <c r="S975" s="981"/>
      <c r="T975" s="981"/>
      <c r="U975" s="981"/>
      <c r="V975" s="981"/>
      <c r="W975" s="981"/>
      <c r="X975" s="981"/>
      <c r="Y975" s="981"/>
      <c r="Z975" s="981"/>
      <c r="AA975" s="981"/>
      <c r="AB975" s="981"/>
      <c r="AC975" s="981"/>
      <c r="AD975" s="981"/>
      <c r="AE975" s="981"/>
      <c r="AF975" s="981"/>
    </row>
    <row r="976" spans="1:32">
      <c r="A976" s="981"/>
      <c r="B976" s="635"/>
      <c r="J976" s="982"/>
      <c r="K976" s="982"/>
      <c r="O976" s="981"/>
      <c r="P976" s="981"/>
      <c r="Q976" s="981"/>
      <c r="R976" s="981"/>
      <c r="S976" s="981"/>
      <c r="T976" s="981"/>
      <c r="U976" s="981"/>
      <c r="V976" s="981"/>
      <c r="W976" s="981"/>
      <c r="X976" s="981"/>
      <c r="Y976" s="981"/>
      <c r="Z976" s="981"/>
      <c r="AA976" s="981"/>
      <c r="AB976" s="981"/>
      <c r="AC976" s="981"/>
      <c r="AD976" s="981"/>
      <c r="AE976" s="981"/>
      <c r="AF976" s="981"/>
    </row>
    <row r="977" spans="1:32">
      <c r="A977" s="981"/>
      <c r="B977" s="635"/>
      <c r="J977" s="982"/>
      <c r="K977" s="982"/>
      <c r="O977" s="981"/>
      <c r="P977" s="981"/>
      <c r="Q977" s="981"/>
      <c r="R977" s="981"/>
      <c r="S977" s="981"/>
      <c r="T977" s="981"/>
      <c r="U977" s="981"/>
      <c r="V977" s="981"/>
      <c r="W977" s="981"/>
      <c r="X977" s="981"/>
      <c r="Y977" s="981"/>
      <c r="Z977" s="981"/>
      <c r="AA977" s="981"/>
      <c r="AB977" s="981"/>
      <c r="AC977" s="981"/>
      <c r="AD977" s="981"/>
      <c r="AE977" s="981"/>
      <c r="AF977" s="981"/>
    </row>
    <row r="978" spans="1:32">
      <c r="A978" s="981"/>
      <c r="B978" s="635"/>
      <c r="J978" s="982"/>
      <c r="K978" s="982"/>
      <c r="O978" s="981"/>
      <c r="P978" s="981"/>
      <c r="Q978" s="981"/>
      <c r="R978" s="981"/>
      <c r="S978" s="981"/>
      <c r="T978" s="981"/>
      <c r="U978" s="981"/>
      <c r="V978" s="981"/>
      <c r="W978" s="981"/>
      <c r="X978" s="981"/>
      <c r="Y978" s="981"/>
      <c r="Z978" s="981"/>
      <c r="AA978" s="981"/>
      <c r="AB978" s="981"/>
      <c r="AC978" s="981"/>
      <c r="AD978" s="981"/>
      <c r="AE978" s="981"/>
      <c r="AF978" s="981"/>
    </row>
    <row r="979" spans="1:32">
      <c r="A979" s="981"/>
      <c r="B979" s="635"/>
      <c r="J979" s="982"/>
      <c r="K979" s="982"/>
      <c r="O979" s="981"/>
      <c r="P979" s="981"/>
      <c r="Q979" s="981"/>
      <c r="R979" s="981"/>
      <c r="S979" s="981"/>
      <c r="T979" s="981"/>
      <c r="U979" s="981"/>
      <c r="V979" s="981"/>
      <c r="W979" s="981"/>
      <c r="X979" s="981"/>
      <c r="Y979" s="981"/>
      <c r="Z979" s="981"/>
      <c r="AA979" s="981"/>
      <c r="AB979" s="981"/>
      <c r="AC979" s="981"/>
      <c r="AD979" s="981"/>
      <c r="AE979" s="981"/>
      <c r="AF979" s="981"/>
    </row>
    <row r="980" spans="1:32">
      <c r="A980" s="981"/>
      <c r="B980" s="635"/>
      <c r="J980" s="982"/>
      <c r="K980" s="982"/>
      <c r="O980" s="981"/>
      <c r="P980" s="981"/>
      <c r="Q980" s="981"/>
      <c r="R980" s="981"/>
      <c r="S980" s="981"/>
      <c r="T980" s="981"/>
      <c r="U980" s="981"/>
      <c r="V980" s="981"/>
      <c r="W980" s="981"/>
      <c r="X980" s="981"/>
      <c r="Y980" s="981"/>
      <c r="Z980" s="981"/>
      <c r="AA980" s="981"/>
      <c r="AB980" s="981"/>
      <c r="AC980" s="981"/>
      <c r="AD980" s="981"/>
      <c r="AE980" s="981"/>
      <c r="AF980" s="981"/>
    </row>
    <row r="981" spans="1:32">
      <c r="A981" s="981"/>
      <c r="B981" s="635"/>
      <c r="J981" s="982"/>
      <c r="K981" s="982"/>
      <c r="O981" s="981"/>
      <c r="P981" s="981"/>
      <c r="Q981" s="981"/>
      <c r="R981" s="981"/>
      <c r="S981" s="981"/>
      <c r="T981" s="981"/>
      <c r="U981" s="981"/>
      <c r="V981" s="981"/>
      <c r="W981" s="981"/>
      <c r="X981" s="981"/>
      <c r="Y981" s="981"/>
      <c r="Z981" s="981"/>
      <c r="AA981" s="981"/>
      <c r="AB981" s="981"/>
      <c r="AC981" s="981"/>
      <c r="AD981" s="981"/>
      <c r="AE981" s="981"/>
      <c r="AF981" s="981"/>
    </row>
    <row r="982" spans="1:32">
      <c r="A982" s="981"/>
      <c r="B982" s="635"/>
      <c r="J982" s="982"/>
      <c r="K982" s="982"/>
      <c r="O982" s="981"/>
      <c r="P982" s="981"/>
      <c r="Q982" s="981"/>
      <c r="R982" s="981"/>
      <c r="S982" s="981"/>
      <c r="T982" s="981"/>
      <c r="U982" s="981"/>
      <c r="V982" s="981"/>
      <c r="W982" s="981"/>
      <c r="X982" s="981"/>
      <c r="Y982" s="981"/>
      <c r="Z982" s="981"/>
      <c r="AA982" s="981"/>
      <c r="AB982" s="981"/>
      <c r="AC982" s="981"/>
      <c r="AD982" s="981"/>
      <c r="AE982" s="981"/>
      <c r="AF982" s="981"/>
    </row>
    <row r="983" spans="1:32">
      <c r="A983" s="981"/>
      <c r="B983" s="635"/>
      <c r="J983" s="982"/>
      <c r="K983" s="982"/>
      <c r="O983" s="981"/>
      <c r="P983" s="981"/>
      <c r="Q983" s="981"/>
      <c r="R983" s="981"/>
      <c r="S983" s="981"/>
      <c r="T983" s="981"/>
      <c r="U983" s="981"/>
      <c r="V983" s="981"/>
      <c r="W983" s="981"/>
      <c r="X983" s="981"/>
      <c r="Y983" s="981"/>
      <c r="Z983" s="981"/>
      <c r="AA983" s="981"/>
      <c r="AB983" s="981"/>
      <c r="AC983" s="981"/>
      <c r="AD983" s="981"/>
      <c r="AE983" s="981"/>
      <c r="AF983" s="981"/>
    </row>
    <row r="984" spans="1:32">
      <c r="A984" s="981"/>
      <c r="B984" s="635"/>
      <c r="J984" s="982"/>
      <c r="K984" s="982"/>
      <c r="O984" s="981"/>
      <c r="P984" s="981"/>
      <c r="Q984" s="981"/>
      <c r="R984" s="981"/>
      <c r="S984" s="981"/>
      <c r="T984" s="981"/>
      <c r="U984" s="981"/>
      <c r="V984" s="981"/>
      <c r="W984" s="981"/>
      <c r="X984" s="981"/>
      <c r="Y984" s="981"/>
      <c r="Z984" s="981"/>
      <c r="AA984" s="981"/>
      <c r="AB984" s="981"/>
      <c r="AC984" s="981"/>
      <c r="AD984" s="981"/>
      <c r="AE984" s="981"/>
      <c r="AF984" s="981"/>
    </row>
    <row r="985" spans="1:32">
      <c r="A985" s="981"/>
      <c r="B985" s="635"/>
      <c r="J985" s="982"/>
      <c r="K985" s="982"/>
      <c r="O985" s="981"/>
      <c r="P985" s="981"/>
      <c r="Q985" s="981"/>
      <c r="R985" s="981"/>
      <c r="S985" s="981"/>
      <c r="T985" s="981"/>
      <c r="U985" s="981"/>
      <c r="V985" s="981"/>
      <c r="W985" s="981"/>
      <c r="X985" s="981"/>
      <c r="Y985" s="981"/>
      <c r="Z985" s="981"/>
      <c r="AA985" s="981"/>
      <c r="AB985" s="981"/>
      <c r="AC985" s="981"/>
      <c r="AD985" s="981"/>
      <c r="AE985" s="981"/>
      <c r="AF985" s="981"/>
    </row>
    <row r="986" spans="1:32">
      <c r="A986" s="981"/>
      <c r="B986" s="635"/>
      <c r="J986" s="982"/>
      <c r="K986" s="982"/>
      <c r="O986" s="981"/>
      <c r="P986" s="981"/>
      <c r="Q986" s="981"/>
      <c r="R986" s="981"/>
      <c r="S986" s="981"/>
      <c r="T986" s="981"/>
      <c r="U986" s="981"/>
      <c r="V986" s="981"/>
      <c r="W986" s="981"/>
      <c r="X986" s="981"/>
      <c r="Y986" s="981"/>
      <c r="Z986" s="981"/>
      <c r="AA986" s="981"/>
      <c r="AB986" s="981"/>
      <c r="AC986" s="981"/>
      <c r="AD986" s="981"/>
      <c r="AE986" s="981"/>
      <c r="AF986" s="981"/>
    </row>
    <row r="987" spans="1:32">
      <c r="A987" s="981"/>
      <c r="B987" s="635"/>
      <c r="J987" s="982"/>
      <c r="K987" s="982"/>
      <c r="O987" s="981"/>
      <c r="P987" s="981"/>
      <c r="Q987" s="981"/>
      <c r="R987" s="981"/>
      <c r="S987" s="981"/>
      <c r="T987" s="981"/>
      <c r="U987" s="981"/>
      <c r="V987" s="981"/>
      <c r="W987" s="981"/>
      <c r="X987" s="981"/>
      <c r="Y987" s="981"/>
      <c r="Z987" s="981"/>
      <c r="AA987" s="981"/>
      <c r="AB987" s="981"/>
      <c r="AC987" s="981"/>
      <c r="AD987" s="981"/>
      <c r="AE987" s="981"/>
      <c r="AF987" s="981"/>
    </row>
    <row r="988" spans="1:32">
      <c r="A988" s="981"/>
      <c r="B988" s="635"/>
      <c r="J988" s="982"/>
      <c r="K988" s="982"/>
      <c r="O988" s="981"/>
      <c r="P988" s="981"/>
      <c r="Q988" s="981"/>
      <c r="R988" s="981"/>
      <c r="S988" s="981"/>
      <c r="T988" s="981"/>
      <c r="U988" s="981"/>
      <c r="V988" s="981"/>
      <c r="W988" s="981"/>
      <c r="X988" s="981"/>
      <c r="Y988" s="981"/>
      <c r="Z988" s="981"/>
      <c r="AA988" s="981"/>
      <c r="AB988" s="981"/>
      <c r="AC988" s="981"/>
      <c r="AD988" s="981"/>
      <c r="AE988" s="981"/>
      <c r="AF988" s="981"/>
    </row>
    <row r="989" spans="1:32">
      <c r="A989" s="981"/>
      <c r="B989" s="635"/>
      <c r="J989" s="982"/>
      <c r="K989" s="982"/>
      <c r="O989" s="981"/>
      <c r="P989" s="981"/>
      <c r="Q989" s="981"/>
      <c r="R989" s="981"/>
      <c r="S989" s="981"/>
      <c r="T989" s="981"/>
      <c r="U989" s="981"/>
      <c r="V989" s="981"/>
      <c r="W989" s="981"/>
      <c r="X989" s="981"/>
      <c r="Y989" s="981"/>
      <c r="Z989" s="981"/>
      <c r="AA989" s="981"/>
      <c r="AB989" s="981"/>
      <c r="AC989" s="981"/>
      <c r="AD989" s="981"/>
      <c r="AE989" s="981"/>
      <c r="AF989" s="981"/>
    </row>
    <row r="990" spans="1:32">
      <c r="A990" s="981"/>
      <c r="B990" s="635"/>
      <c r="J990" s="982"/>
      <c r="K990" s="982"/>
      <c r="O990" s="981"/>
      <c r="P990" s="981"/>
      <c r="Q990" s="981"/>
      <c r="R990" s="981"/>
      <c r="S990" s="981"/>
      <c r="T990" s="981"/>
      <c r="U990" s="981"/>
      <c r="V990" s="981"/>
      <c r="W990" s="981"/>
      <c r="X990" s="981"/>
      <c r="Y990" s="981"/>
      <c r="Z990" s="981"/>
      <c r="AA990" s="981"/>
      <c r="AB990" s="981"/>
      <c r="AC990" s="981"/>
      <c r="AD990" s="981"/>
      <c r="AE990" s="981"/>
      <c r="AF990" s="981"/>
    </row>
    <row r="991" spans="1:32">
      <c r="A991" s="981"/>
      <c r="B991" s="635"/>
      <c r="J991" s="982"/>
      <c r="K991" s="982"/>
      <c r="O991" s="981"/>
      <c r="P991" s="981"/>
      <c r="Q991" s="981"/>
      <c r="R991" s="981"/>
      <c r="S991" s="981"/>
      <c r="T991" s="981"/>
      <c r="U991" s="981"/>
      <c r="V991" s="981"/>
      <c r="W991" s="981"/>
      <c r="X991" s="981"/>
      <c r="Y991" s="981"/>
      <c r="Z991" s="981"/>
      <c r="AA991" s="981"/>
      <c r="AB991" s="981"/>
      <c r="AC991" s="981"/>
      <c r="AD991" s="981"/>
      <c r="AE991" s="981"/>
      <c r="AF991" s="981"/>
    </row>
    <row r="992" spans="1:32">
      <c r="A992" s="981"/>
      <c r="B992" s="635"/>
      <c r="J992" s="982"/>
      <c r="K992" s="982"/>
      <c r="O992" s="981"/>
      <c r="P992" s="981"/>
      <c r="Q992" s="981"/>
      <c r="R992" s="981"/>
      <c r="S992" s="981"/>
      <c r="T992" s="981"/>
      <c r="U992" s="981"/>
      <c r="V992" s="981"/>
      <c r="W992" s="981"/>
      <c r="X992" s="981"/>
      <c r="Y992" s="981"/>
      <c r="Z992" s="981"/>
      <c r="AA992" s="981"/>
      <c r="AB992" s="981"/>
      <c r="AC992" s="981"/>
      <c r="AD992" s="981"/>
      <c r="AE992" s="981"/>
      <c r="AF992" s="981"/>
    </row>
    <row r="993" spans="1:32">
      <c r="A993" s="981"/>
      <c r="B993" s="635"/>
      <c r="J993" s="982"/>
      <c r="K993" s="982"/>
      <c r="O993" s="981"/>
      <c r="P993" s="981"/>
      <c r="Q993" s="981"/>
      <c r="R993" s="981"/>
      <c r="S993" s="981"/>
      <c r="T993" s="981"/>
      <c r="U993" s="981"/>
      <c r="V993" s="981"/>
      <c r="W993" s="981"/>
      <c r="X993" s="981"/>
      <c r="Y993" s="981"/>
      <c r="Z993" s="981"/>
      <c r="AA993" s="981"/>
      <c r="AB993" s="981"/>
      <c r="AC993" s="981"/>
      <c r="AD993" s="981"/>
      <c r="AE993" s="981"/>
      <c r="AF993" s="981"/>
    </row>
    <row r="994" spans="1:32">
      <c r="A994" s="981"/>
      <c r="B994" s="635"/>
      <c r="J994" s="982"/>
      <c r="K994" s="982"/>
      <c r="O994" s="981"/>
      <c r="P994" s="981"/>
      <c r="Q994" s="981"/>
      <c r="R994" s="981"/>
      <c r="S994" s="981"/>
      <c r="T994" s="981"/>
      <c r="U994" s="981"/>
      <c r="V994" s="981"/>
      <c r="W994" s="981"/>
      <c r="X994" s="981"/>
      <c r="Y994" s="981"/>
      <c r="Z994" s="981"/>
      <c r="AA994" s="981"/>
      <c r="AB994" s="981"/>
      <c r="AC994" s="981"/>
      <c r="AD994" s="981"/>
      <c r="AE994" s="981"/>
      <c r="AF994" s="981"/>
    </row>
    <row r="995" spans="1:32">
      <c r="A995" s="981"/>
      <c r="B995" s="635"/>
      <c r="J995" s="982"/>
      <c r="K995" s="982"/>
      <c r="O995" s="981"/>
      <c r="P995" s="981"/>
      <c r="Q995" s="981"/>
      <c r="R995" s="981"/>
      <c r="S995" s="981"/>
      <c r="T995" s="981"/>
      <c r="U995" s="981"/>
      <c r="V995" s="981"/>
      <c r="W995" s="981"/>
      <c r="X995" s="981"/>
      <c r="Y995" s="981"/>
      <c r="Z995" s="981"/>
      <c r="AA995" s="981"/>
      <c r="AB995" s="981"/>
      <c r="AC995" s="981"/>
      <c r="AD995" s="981"/>
      <c r="AE995" s="981"/>
      <c r="AF995" s="981"/>
    </row>
    <row r="996" spans="1:32">
      <c r="A996" s="981"/>
      <c r="B996" s="635"/>
      <c r="J996" s="982"/>
      <c r="K996" s="982"/>
      <c r="O996" s="981"/>
      <c r="P996" s="981"/>
      <c r="Q996" s="981"/>
      <c r="R996" s="981"/>
      <c r="S996" s="981"/>
      <c r="T996" s="981"/>
      <c r="U996" s="981"/>
      <c r="V996" s="981"/>
      <c r="W996" s="981"/>
      <c r="X996" s="981"/>
      <c r="Y996" s="981"/>
      <c r="Z996" s="981"/>
      <c r="AA996" s="981"/>
      <c r="AB996" s="981"/>
      <c r="AC996" s="981"/>
      <c r="AD996" s="981"/>
      <c r="AE996" s="981"/>
      <c r="AF996" s="981"/>
    </row>
    <row r="997" spans="1:32">
      <c r="A997" s="981"/>
      <c r="B997" s="635"/>
      <c r="J997" s="982"/>
      <c r="K997" s="982"/>
      <c r="O997" s="981"/>
      <c r="P997" s="981"/>
      <c r="Q997" s="981"/>
      <c r="R997" s="981"/>
      <c r="S997" s="981"/>
      <c r="T997" s="981"/>
      <c r="U997" s="981"/>
      <c r="V997" s="981"/>
      <c r="W997" s="981"/>
      <c r="X997" s="981"/>
      <c r="Y997" s="981"/>
      <c r="Z997" s="981"/>
      <c r="AA997" s="981"/>
      <c r="AB997" s="981"/>
      <c r="AC997" s="981"/>
      <c r="AD997" s="981"/>
      <c r="AE997" s="981"/>
      <c r="AF997" s="981"/>
    </row>
    <row r="998" spans="1:32">
      <c r="A998" s="981"/>
      <c r="B998" s="635"/>
      <c r="J998" s="982"/>
      <c r="K998" s="982"/>
      <c r="O998" s="981"/>
      <c r="P998" s="981"/>
      <c r="Q998" s="981"/>
      <c r="R998" s="981"/>
      <c r="S998" s="981"/>
      <c r="T998" s="981"/>
      <c r="U998" s="981"/>
      <c r="V998" s="981"/>
      <c r="W998" s="981"/>
      <c r="X998" s="981"/>
      <c r="Y998" s="981"/>
      <c r="Z998" s="981"/>
      <c r="AA998" s="981"/>
      <c r="AB998" s="981"/>
      <c r="AC998" s="981"/>
      <c r="AD998" s="981"/>
      <c r="AE998" s="981"/>
      <c r="AF998" s="981"/>
    </row>
    <row r="999" spans="1:32">
      <c r="A999" s="981"/>
      <c r="B999" s="635"/>
      <c r="J999" s="982"/>
      <c r="K999" s="982"/>
      <c r="O999" s="981"/>
      <c r="P999" s="981"/>
      <c r="Q999" s="981"/>
      <c r="R999" s="981"/>
      <c r="S999" s="981"/>
      <c r="T999" s="981"/>
      <c r="U999" s="981"/>
      <c r="V999" s="981"/>
      <c r="W999" s="981"/>
      <c r="X999" s="981"/>
      <c r="Y999" s="981"/>
      <c r="Z999" s="981"/>
      <c r="AA999" s="981"/>
      <c r="AB999" s="981"/>
      <c r="AC999" s="981"/>
      <c r="AD999" s="981"/>
      <c r="AE999" s="981"/>
      <c r="AF999" s="981"/>
    </row>
    <row r="1000" spans="1:32">
      <c r="A1000" s="981"/>
      <c r="B1000" s="635"/>
      <c r="J1000" s="982"/>
      <c r="K1000" s="982"/>
      <c r="O1000" s="981"/>
      <c r="P1000" s="981"/>
      <c r="Q1000" s="981"/>
      <c r="R1000" s="981"/>
      <c r="S1000" s="981"/>
      <c r="T1000" s="981"/>
      <c r="U1000" s="981"/>
      <c r="V1000" s="981"/>
      <c r="W1000" s="981"/>
      <c r="X1000" s="981"/>
      <c r="Y1000" s="981"/>
      <c r="Z1000" s="981"/>
      <c r="AA1000" s="981"/>
      <c r="AB1000" s="981"/>
      <c r="AC1000" s="981"/>
      <c r="AD1000" s="981"/>
      <c r="AE1000" s="981"/>
      <c r="AF1000" s="981"/>
    </row>
    <row r="1001" spans="1:32">
      <c r="A1001" s="981"/>
      <c r="B1001" s="635"/>
      <c r="J1001" s="982"/>
      <c r="K1001" s="982"/>
      <c r="O1001" s="981"/>
      <c r="P1001" s="981"/>
      <c r="Q1001" s="981"/>
      <c r="R1001" s="981"/>
      <c r="S1001" s="981"/>
      <c r="T1001" s="981"/>
      <c r="U1001" s="981"/>
      <c r="V1001" s="981"/>
      <c r="W1001" s="981"/>
      <c r="X1001" s="981"/>
      <c r="Y1001" s="981"/>
      <c r="Z1001" s="981"/>
      <c r="AA1001" s="981"/>
      <c r="AB1001" s="981"/>
      <c r="AC1001" s="981"/>
      <c r="AD1001" s="981"/>
      <c r="AE1001" s="981"/>
      <c r="AF1001" s="981"/>
    </row>
    <row r="1002" spans="1:32">
      <c r="A1002" s="981"/>
      <c r="B1002" s="635"/>
      <c r="J1002" s="982"/>
      <c r="K1002" s="982"/>
      <c r="O1002" s="981"/>
      <c r="P1002" s="981"/>
      <c r="Q1002" s="981"/>
      <c r="R1002" s="981"/>
      <c r="S1002" s="981"/>
      <c r="T1002" s="981"/>
      <c r="U1002" s="981"/>
      <c r="V1002" s="981"/>
      <c r="W1002" s="981"/>
      <c r="X1002" s="981"/>
      <c r="Y1002" s="981"/>
      <c r="Z1002" s="981"/>
      <c r="AA1002" s="981"/>
      <c r="AB1002" s="981"/>
      <c r="AC1002" s="981"/>
      <c r="AD1002" s="981"/>
      <c r="AE1002" s="981"/>
      <c r="AF1002" s="981"/>
    </row>
    <row r="1003" spans="1:32">
      <c r="A1003" s="981"/>
      <c r="B1003" s="635"/>
      <c r="J1003" s="982"/>
      <c r="K1003" s="982"/>
      <c r="O1003" s="981"/>
      <c r="P1003" s="981"/>
      <c r="Q1003" s="981"/>
      <c r="R1003" s="981"/>
      <c r="S1003" s="981"/>
      <c r="T1003" s="981"/>
      <c r="U1003" s="981"/>
      <c r="V1003" s="981"/>
      <c r="W1003" s="981"/>
      <c r="X1003" s="981"/>
      <c r="Y1003" s="981"/>
      <c r="Z1003" s="981"/>
      <c r="AA1003" s="981"/>
      <c r="AB1003" s="981"/>
      <c r="AC1003" s="981"/>
      <c r="AD1003" s="981"/>
      <c r="AE1003" s="981"/>
      <c r="AF1003" s="981"/>
    </row>
    <row r="1004" spans="1:32">
      <c r="A1004" s="981"/>
      <c r="B1004" s="635"/>
      <c r="J1004" s="982"/>
      <c r="K1004" s="982"/>
      <c r="O1004" s="981"/>
      <c r="P1004" s="981"/>
      <c r="Q1004" s="981"/>
      <c r="R1004" s="981"/>
      <c r="S1004" s="981"/>
      <c r="T1004" s="981"/>
      <c r="U1004" s="981"/>
      <c r="V1004" s="981"/>
      <c r="W1004" s="981"/>
      <c r="X1004" s="981"/>
      <c r="Y1004" s="981"/>
      <c r="Z1004" s="981"/>
      <c r="AA1004" s="981"/>
      <c r="AB1004" s="981"/>
      <c r="AC1004" s="981"/>
      <c r="AD1004" s="981"/>
      <c r="AE1004" s="981"/>
      <c r="AF1004" s="981"/>
    </row>
    <row r="1005" spans="1:32">
      <c r="A1005" s="981"/>
      <c r="B1005" s="635"/>
      <c r="J1005" s="982"/>
      <c r="K1005" s="982"/>
      <c r="O1005" s="981"/>
      <c r="P1005" s="981"/>
      <c r="Q1005" s="981"/>
      <c r="R1005" s="981"/>
      <c r="S1005" s="981"/>
      <c r="T1005" s="981"/>
      <c r="U1005" s="981"/>
      <c r="V1005" s="981"/>
      <c r="W1005" s="981"/>
      <c r="X1005" s="981"/>
      <c r="Y1005" s="981"/>
      <c r="Z1005" s="981"/>
      <c r="AA1005" s="981"/>
      <c r="AB1005" s="981"/>
      <c r="AC1005" s="981"/>
      <c r="AD1005" s="981"/>
      <c r="AE1005" s="981"/>
      <c r="AF1005" s="981"/>
    </row>
    <row r="1006" spans="1:32">
      <c r="A1006" s="981"/>
      <c r="B1006" s="635"/>
      <c r="J1006" s="982"/>
      <c r="K1006" s="982"/>
      <c r="O1006" s="981"/>
      <c r="P1006" s="981"/>
      <c r="Q1006" s="981"/>
      <c r="R1006" s="981"/>
      <c r="S1006" s="981"/>
      <c r="T1006" s="981"/>
      <c r="U1006" s="981"/>
      <c r="V1006" s="981"/>
      <c r="W1006" s="981"/>
      <c r="X1006" s="981"/>
      <c r="Y1006" s="981"/>
      <c r="Z1006" s="981"/>
      <c r="AA1006" s="981"/>
      <c r="AB1006" s="981"/>
      <c r="AC1006" s="981"/>
      <c r="AD1006" s="981"/>
      <c r="AE1006" s="981"/>
      <c r="AF1006" s="981"/>
    </row>
    <row r="1007" spans="1:32">
      <c r="A1007" s="981"/>
      <c r="B1007" s="635"/>
      <c r="J1007" s="982"/>
      <c r="K1007" s="982"/>
      <c r="O1007" s="981"/>
      <c r="P1007" s="981"/>
      <c r="Q1007" s="981"/>
      <c r="R1007" s="981"/>
      <c r="S1007" s="981"/>
      <c r="T1007" s="981"/>
      <c r="U1007" s="981"/>
      <c r="V1007" s="981"/>
      <c r="W1007" s="981"/>
      <c r="X1007" s="981"/>
      <c r="Y1007" s="981"/>
      <c r="Z1007" s="981"/>
      <c r="AA1007" s="981"/>
      <c r="AB1007" s="981"/>
      <c r="AC1007" s="981"/>
      <c r="AD1007" s="981"/>
      <c r="AE1007" s="981"/>
      <c r="AF1007" s="981"/>
    </row>
    <row r="1008" spans="1:32">
      <c r="A1008" s="981"/>
      <c r="B1008" s="635"/>
      <c r="J1008" s="982"/>
      <c r="K1008" s="982"/>
      <c r="O1008" s="981"/>
      <c r="P1008" s="981"/>
      <c r="Q1008" s="981"/>
      <c r="R1008" s="981"/>
      <c r="S1008" s="981"/>
      <c r="T1008" s="981"/>
      <c r="U1008" s="981"/>
      <c r="V1008" s="981"/>
      <c r="W1008" s="981"/>
      <c r="X1008" s="981"/>
      <c r="Y1008" s="981"/>
      <c r="Z1008" s="981"/>
      <c r="AA1008" s="981"/>
      <c r="AB1008" s="981"/>
      <c r="AC1008" s="981"/>
      <c r="AD1008" s="981"/>
      <c r="AE1008" s="981"/>
      <c r="AF1008" s="981"/>
    </row>
    <row r="1009" spans="1:32">
      <c r="A1009" s="981"/>
      <c r="B1009" s="635"/>
      <c r="J1009" s="982"/>
      <c r="K1009" s="982"/>
      <c r="O1009" s="981"/>
      <c r="P1009" s="981"/>
      <c r="Q1009" s="981"/>
      <c r="R1009" s="981"/>
      <c r="S1009" s="981"/>
      <c r="T1009" s="981"/>
      <c r="U1009" s="981"/>
      <c r="V1009" s="981"/>
      <c r="W1009" s="981"/>
      <c r="X1009" s="981"/>
      <c r="Y1009" s="981"/>
      <c r="Z1009" s="981"/>
      <c r="AA1009" s="981"/>
      <c r="AB1009" s="981"/>
      <c r="AC1009" s="981"/>
      <c r="AD1009" s="981"/>
      <c r="AE1009" s="981"/>
      <c r="AF1009" s="981"/>
    </row>
    <row r="1010" spans="1:32">
      <c r="A1010" s="981"/>
      <c r="B1010" s="635"/>
      <c r="J1010" s="982"/>
      <c r="K1010" s="982"/>
      <c r="O1010" s="981"/>
      <c r="P1010" s="981"/>
      <c r="Q1010" s="981"/>
      <c r="R1010" s="981"/>
      <c r="S1010" s="981"/>
      <c r="T1010" s="981"/>
      <c r="U1010" s="981"/>
      <c r="V1010" s="981"/>
      <c r="W1010" s="981"/>
      <c r="X1010" s="981"/>
      <c r="Y1010" s="981"/>
      <c r="Z1010" s="981"/>
      <c r="AA1010" s="981"/>
      <c r="AB1010" s="981"/>
      <c r="AC1010" s="981"/>
      <c r="AD1010" s="981"/>
      <c r="AE1010" s="981"/>
      <c r="AF1010" s="981"/>
    </row>
    <row r="1011" spans="1:32">
      <c r="A1011" s="981"/>
      <c r="B1011" s="635"/>
      <c r="J1011" s="982"/>
      <c r="K1011" s="982"/>
      <c r="O1011" s="981"/>
      <c r="P1011" s="981"/>
      <c r="Q1011" s="981"/>
      <c r="R1011" s="981"/>
      <c r="S1011" s="981"/>
      <c r="T1011" s="981"/>
      <c r="U1011" s="981"/>
      <c r="V1011" s="981"/>
      <c r="W1011" s="981"/>
      <c r="X1011" s="981"/>
      <c r="Y1011" s="981"/>
      <c r="Z1011" s="981"/>
      <c r="AA1011" s="981"/>
      <c r="AB1011" s="981"/>
      <c r="AC1011" s="981"/>
      <c r="AD1011" s="981"/>
      <c r="AE1011" s="981"/>
      <c r="AF1011" s="981"/>
    </row>
    <row r="1012" spans="1:32">
      <c r="A1012" s="981"/>
      <c r="B1012" s="635"/>
      <c r="J1012" s="982"/>
      <c r="K1012" s="982"/>
      <c r="O1012" s="981"/>
      <c r="P1012" s="981"/>
      <c r="Q1012" s="981"/>
      <c r="R1012" s="981"/>
      <c r="S1012" s="981"/>
      <c r="T1012" s="981"/>
      <c r="U1012" s="981"/>
      <c r="V1012" s="981"/>
      <c r="W1012" s="981"/>
      <c r="X1012" s="981"/>
      <c r="Y1012" s="981"/>
      <c r="Z1012" s="981"/>
      <c r="AA1012" s="981"/>
      <c r="AB1012" s="981"/>
      <c r="AC1012" s="981"/>
      <c r="AD1012" s="981"/>
      <c r="AE1012" s="981"/>
      <c r="AF1012" s="981"/>
    </row>
    <row r="1013" spans="1:32">
      <c r="A1013" s="981"/>
      <c r="B1013" s="635"/>
      <c r="J1013" s="982"/>
      <c r="K1013" s="982"/>
      <c r="O1013" s="981"/>
      <c r="P1013" s="981"/>
      <c r="Q1013" s="981"/>
      <c r="R1013" s="981"/>
      <c r="S1013" s="981"/>
      <c r="T1013" s="981"/>
      <c r="U1013" s="981"/>
      <c r="V1013" s="981"/>
      <c r="W1013" s="981"/>
      <c r="X1013" s="981"/>
      <c r="Y1013" s="981"/>
      <c r="Z1013" s="981"/>
      <c r="AA1013" s="981"/>
      <c r="AB1013" s="981"/>
      <c r="AC1013" s="981"/>
      <c r="AD1013" s="981"/>
      <c r="AE1013" s="981"/>
      <c r="AF1013" s="981"/>
    </row>
    <row r="1014" spans="1:32">
      <c r="A1014" s="981"/>
      <c r="B1014" s="635"/>
      <c r="J1014" s="982"/>
      <c r="K1014" s="982"/>
      <c r="O1014" s="981"/>
      <c r="P1014" s="981"/>
      <c r="Q1014" s="981"/>
      <c r="R1014" s="981"/>
      <c r="S1014" s="981"/>
      <c r="T1014" s="981"/>
      <c r="U1014" s="981"/>
      <c r="V1014" s="981"/>
      <c r="W1014" s="981"/>
      <c r="X1014" s="981"/>
      <c r="Y1014" s="981"/>
      <c r="Z1014" s="981"/>
      <c r="AA1014" s="981"/>
      <c r="AB1014" s="981"/>
      <c r="AC1014" s="981"/>
      <c r="AD1014" s="981"/>
      <c r="AE1014" s="981"/>
      <c r="AF1014" s="981"/>
    </row>
    <row r="1015" spans="1:32">
      <c r="A1015" s="981"/>
      <c r="B1015" s="635"/>
      <c r="J1015" s="982"/>
      <c r="K1015" s="982"/>
      <c r="O1015" s="981"/>
      <c r="P1015" s="981"/>
      <c r="Q1015" s="981"/>
      <c r="R1015" s="981"/>
      <c r="S1015" s="981"/>
      <c r="T1015" s="981"/>
      <c r="U1015" s="981"/>
      <c r="V1015" s="981"/>
      <c r="W1015" s="981"/>
      <c r="X1015" s="981"/>
      <c r="Y1015" s="981"/>
      <c r="Z1015" s="981"/>
      <c r="AA1015" s="981"/>
      <c r="AB1015" s="981"/>
      <c r="AC1015" s="981"/>
      <c r="AD1015" s="981"/>
      <c r="AE1015" s="981"/>
      <c r="AF1015" s="981"/>
    </row>
    <row r="1016" spans="1:32">
      <c r="A1016" s="981"/>
      <c r="B1016" s="635"/>
      <c r="J1016" s="982"/>
      <c r="K1016" s="982"/>
      <c r="O1016" s="981"/>
      <c r="P1016" s="981"/>
      <c r="Q1016" s="981"/>
      <c r="R1016" s="981"/>
      <c r="S1016" s="981"/>
      <c r="T1016" s="981"/>
      <c r="U1016" s="981"/>
      <c r="V1016" s="981"/>
      <c r="W1016" s="981"/>
      <c r="X1016" s="981"/>
      <c r="Y1016" s="981"/>
      <c r="Z1016" s="981"/>
      <c r="AA1016" s="981"/>
      <c r="AB1016" s="981"/>
      <c r="AC1016" s="981"/>
      <c r="AD1016" s="981"/>
      <c r="AE1016" s="981"/>
      <c r="AF1016" s="981"/>
    </row>
    <row r="1017" spans="1:32">
      <c r="A1017" s="981"/>
      <c r="B1017" s="635"/>
      <c r="J1017" s="982"/>
      <c r="K1017" s="982"/>
      <c r="O1017" s="981"/>
      <c r="P1017" s="981"/>
      <c r="Q1017" s="981"/>
      <c r="R1017" s="981"/>
      <c r="S1017" s="981"/>
      <c r="T1017" s="981"/>
      <c r="U1017" s="981"/>
      <c r="V1017" s="981"/>
      <c r="W1017" s="981"/>
      <c r="X1017" s="981"/>
      <c r="Y1017" s="981"/>
      <c r="Z1017" s="981"/>
      <c r="AA1017" s="981"/>
      <c r="AB1017" s="981"/>
      <c r="AC1017" s="981"/>
      <c r="AD1017" s="981"/>
      <c r="AE1017" s="981"/>
      <c r="AF1017" s="981"/>
    </row>
    <row r="1018" spans="1:32">
      <c r="A1018" s="981"/>
      <c r="B1018" s="635"/>
      <c r="J1018" s="982"/>
      <c r="K1018" s="982"/>
      <c r="O1018" s="981"/>
      <c r="P1018" s="981"/>
      <c r="Q1018" s="981"/>
      <c r="R1018" s="981"/>
      <c r="S1018" s="981"/>
      <c r="T1018" s="981"/>
      <c r="U1018" s="981"/>
      <c r="V1018" s="981"/>
      <c r="W1018" s="981"/>
      <c r="X1018" s="981"/>
      <c r="Y1018" s="981"/>
      <c r="Z1018" s="981"/>
      <c r="AA1018" s="981"/>
      <c r="AB1018" s="981"/>
      <c r="AC1018" s="981"/>
      <c r="AD1018" s="981"/>
      <c r="AE1018" s="981"/>
      <c r="AF1018" s="981"/>
    </row>
    <row r="1019" spans="1:32">
      <c r="A1019" s="981"/>
      <c r="B1019" s="635"/>
      <c r="J1019" s="982"/>
      <c r="K1019" s="982"/>
      <c r="O1019" s="981"/>
      <c r="P1019" s="981"/>
      <c r="Q1019" s="981"/>
      <c r="R1019" s="981"/>
      <c r="S1019" s="981"/>
      <c r="T1019" s="981"/>
      <c r="U1019" s="981"/>
      <c r="V1019" s="981"/>
      <c r="W1019" s="981"/>
      <c r="X1019" s="981"/>
      <c r="Y1019" s="981"/>
      <c r="Z1019" s="981"/>
      <c r="AA1019" s="981"/>
      <c r="AB1019" s="981"/>
      <c r="AC1019" s="981"/>
      <c r="AD1019" s="981"/>
      <c r="AE1019" s="981"/>
      <c r="AF1019" s="981"/>
    </row>
    <row r="1020" spans="1:32">
      <c r="A1020" s="981"/>
      <c r="B1020" s="635"/>
      <c r="J1020" s="982"/>
      <c r="K1020" s="982"/>
      <c r="O1020" s="981"/>
      <c r="P1020" s="981"/>
      <c r="Q1020" s="981"/>
      <c r="R1020" s="981"/>
      <c r="S1020" s="981"/>
      <c r="T1020" s="981"/>
      <c r="U1020" s="981"/>
      <c r="V1020" s="981"/>
      <c r="W1020" s="981"/>
      <c r="X1020" s="981"/>
      <c r="Y1020" s="981"/>
      <c r="Z1020" s="981"/>
      <c r="AA1020" s="981"/>
      <c r="AB1020" s="981"/>
      <c r="AC1020" s="981"/>
      <c r="AD1020" s="981"/>
      <c r="AE1020" s="981"/>
      <c r="AF1020" s="981"/>
    </row>
    <row r="1021" spans="1:32">
      <c r="A1021" s="981"/>
      <c r="B1021" s="635"/>
      <c r="J1021" s="982"/>
      <c r="K1021" s="982"/>
      <c r="O1021" s="981"/>
      <c r="P1021" s="981"/>
      <c r="Q1021" s="981"/>
      <c r="R1021" s="981"/>
      <c r="S1021" s="981"/>
      <c r="T1021" s="981"/>
      <c r="U1021" s="981"/>
      <c r="V1021" s="981"/>
      <c r="W1021" s="981"/>
      <c r="X1021" s="981"/>
      <c r="Y1021" s="981"/>
      <c r="Z1021" s="981"/>
      <c r="AA1021" s="981"/>
      <c r="AB1021" s="981"/>
      <c r="AC1021" s="981"/>
      <c r="AD1021" s="981"/>
      <c r="AE1021" s="981"/>
      <c r="AF1021" s="981"/>
    </row>
    <row r="1022" spans="1:32">
      <c r="A1022" s="981"/>
      <c r="B1022" s="635"/>
      <c r="J1022" s="982"/>
      <c r="K1022" s="982"/>
      <c r="O1022" s="981"/>
      <c r="P1022" s="981"/>
      <c r="Q1022" s="981"/>
      <c r="R1022" s="981"/>
      <c r="S1022" s="981"/>
      <c r="T1022" s="981"/>
      <c r="U1022" s="981"/>
      <c r="V1022" s="981"/>
      <c r="W1022" s="981"/>
      <c r="X1022" s="981"/>
      <c r="Y1022" s="981"/>
      <c r="Z1022" s="981"/>
      <c r="AA1022" s="981"/>
      <c r="AB1022" s="981"/>
      <c r="AC1022" s="981"/>
      <c r="AD1022" s="981"/>
      <c r="AE1022" s="981"/>
      <c r="AF1022" s="981"/>
    </row>
    <row r="1023" spans="1:32">
      <c r="A1023" s="981"/>
      <c r="B1023" s="635"/>
      <c r="J1023" s="982"/>
      <c r="K1023" s="982"/>
      <c r="O1023" s="981"/>
      <c r="P1023" s="981"/>
      <c r="Q1023" s="981"/>
      <c r="R1023" s="981"/>
      <c r="S1023" s="981"/>
      <c r="T1023" s="981"/>
      <c r="U1023" s="981"/>
      <c r="V1023" s="981"/>
      <c r="W1023" s="981"/>
      <c r="X1023" s="981"/>
      <c r="Y1023" s="981"/>
      <c r="Z1023" s="981"/>
      <c r="AA1023" s="981"/>
      <c r="AB1023" s="981"/>
      <c r="AC1023" s="981"/>
      <c r="AD1023" s="981"/>
      <c r="AE1023" s="981"/>
      <c r="AF1023" s="981"/>
    </row>
    <row r="1024" spans="1:32">
      <c r="A1024" s="981"/>
      <c r="B1024" s="635"/>
      <c r="J1024" s="982"/>
      <c r="K1024" s="982"/>
      <c r="O1024" s="981"/>
      <c r="P1024" s="981"/>
      <c r="Q1024" s="981"/>
      <c r="R1024" s="981"/>
      <c r="S1024" s="981"/>
      <c r="T1024" s="981"/>
      <c r="U1024" s="981"/>
      <c r="V1024" s="981"/>
      <c r="W1024" s="981"/>
      <c r="X1024" s="981"/>
      <c r="Y1024" s="981"/>
      <c r="Z1024" s="981"/>
      <c r="AA1024" s="981"/>
      <c r="AB1024" s="981"/>
      <c r="AC1024" s="981"/>
      <c r="AD1024" s="981"/>
      <c r="AE1024" s="981"/>
      <c r="AF1024" s="981"/>
    </row>
    <row r="1025" spans="1:32">
      <c r="A1025" s="981"/>
      <c r="B1025" s="635"/>
      <c r="J1025" s="982"/>
      <c r="K1025" s="982"/>
      <c r="O1025" s="981"/>
      <c r="P1025" s="981"/>
      <c r="Q1025" s="981"/>
      <c r="R1025" s="981"/>
      <c r="S1025" s="981"/>
      <c r="T1025" s="981"/>
      <c r="U1025" s="981"/>
      <c r="V1025" s="981"/>
      <c r="W1025" s="981"/>
      <c r="X1025" s="981"/>
      <c r="Y1025" s="981"/>
      <c r="Z1025" s="981"/>
      <c r="AA1025" s="981"/>
      <c r="AB1025" s="981"/>
      <c r="AC1025" s="981"/>
      <c r="AD1025" s="981"/>
      <c r="AE1025" s="981"/>
      <c r="AF1025" s="981"/>
    </row>
    <row r="1026" spans="1:32">
      <c r="A1026" s="981"/>
      <c r="B1026" s="635"/>
      <c r="J1026" s="982"/>
      <c r="K1026" s="982"/>
      <c r="O1026" s="981"/>
      <c r="P1026" s="981"/>
      <c r="Q1026" s="981"/>
      <c r="R1026" s="981"/>
      <c r="S1026" s="981"/>
      <c r="T1026" s="981"/>
      <c r="U1026" s="981"/>
      <c r="V1026" s="981"/>
      <c r="W1026" s="981"/>
      <c r="X1026" s="981"/>
      <c r="Y1026" s="981"/>
      <c r="Z1026" s="981"/>
      <c r="AA1026" s="981"/>
      <c r="AB1026" s="981"/>
      <c r="AC1026" s="981"/>
      <c r="AD1026" s="981"/>
      <c r="AE1026" s="981"/>
      <c r="AF1026" s="981"/>
    </row>
    <row r="1027" spans="1:32">
      <c r="A1027" s="981"/>
      <c r="B1027" s="635"/>
      <c r="J1027" s="982"/>
      <c r="K1027" s="982"/>
      <c r="O1027" s="981"/>
      <c r="P1027" s="981"/>
      <c r="Q1027" s="981"/>
      <c r="R1027" s="981"/>
      <c r="S1027" s="981"/>
      <c r="T1027" s="981"/>
      <c r="U1027" s="981"/>
      <c r="V1027" s="981"/>
      <c r="W1027" s="981"/>
      <c r="X1027" s="981"/>
      <c r="Y1027" s="981"/>
      <c r="Z1027" s="981"/>
      <c r="AA1027" s="981"/>
      <c r="AB1027" s="981"/>
      <c r="AC1027" s="981"/>
      <c r="AD1027" s="981"/>
      <c r="AE1027" s="981"/>
      <c r="AF1027" s="981"/>
    </row>
    <row r="1028" spans="1:32">
      <c r="A1028" s="981"/>
      <c r="B1028" s="635"/>
      <c r="J1028" s="982"/>
      <c r="K1028" s="982"/>
      <c r="O1028" s="981"/>
      <c r="P1028" s="981"/>
      <c r="Q1028" s="981"/>
      <c r="R1028" s="981"/>
      <c r="S1028" s="981"/>
      <c r="T1028" s="981"/>
      <c r="U1028" s="981"/>
      <c r="V1028" s="981"/>
      <c r="W1028" s="981"/>
      <c r="X1028" s="981"/>
      <c r="Y1028" s="981"/>
      <c r="Z1028" s="981"/>
      <c r="AA1028" s="981"/>
      <c r="AB1028" s="981"/>
      <c r="AC1028" s="981"/>
      <c r="AD1028" s="981"/>
      <c r="AE1028" s="981"/>
      <c r="AF1028" s="981"/>
    </row>
    <row r="1029" spans="1:32">
      <c r="A1029" s="981"/>
      <c r="B1029" s="635"/>
      <c r="J1029" s="982"/>
      <c r="K1029" s="982"/>
      <c r="O1029" s="981"/>
      <c r="P1029" s="981"/>
      <c r="Q1029" s="981"/>
      <c r="R1029" s="981"/>
      <c r="S1029" s="981"/>
      <c r="T1029" s="981"/>
      <c r="U1029" s="981"/>
      <c r="V1029" s="981"/>
      <c r="W1029" s="981"/>
      <c r="X1029" s="981"/>
      <c r="Y1029" s="981"/>
      <c r="Z1029" s="981"/>
      <c r="AA1029" s="981"/>
      <c r="AB1029" s="981"/>
      <c r="AC1029" s="981"/>
      <c r="AD1029" s="981"/>
      <c r="AE1029" s="981"/>
      <c r="AF1029" s="981"/>
    </row>
    <row r="1030" spans="1:32">
      <c r="A1030" s="981"/>
      <c r="B1030" s="635"/>
      <c r="J1030" s="982"/>
      <c r="K1030" s="982"/>
      <c r="O1030" s="981"/>
      <c r="P1030" s="981"/>
      <c r="Q1030" s="981"/>
      <c r="R1030" s="981"/>
      <c r="S1030" s="981"/>
      <c r="T1030" s="981"/>
      <c r="U1030" s="981"/>
      <c r="V1030" s="981"/>
      <c r="W1030" s="981"/>
      <c r="X1030" s="981"/>
      <c r="Y1030" s="981"/>
      <c r="Z1030" s="981"/>
      <c r="AA1030" s="981"/>
      <c r="AB1030" s="981"/>
      <c r="AC1030" s="981"/>
      <c r="AD1030" s="981"/>
      <c r="AE1030" s="981"/>
      <c r="AF1030" s="981"/>
    </row>
    <row r="1031" spans="1:32">
      <c r="A1031" s="981"/>
      <c r="B1031" s="635"/>
      <c r="J1031" s="982"/>
      <c r="K1031" s="982"/>
      <c r="O1031" s="981"/>
      <c r="P1031" s="981"/>
      <c r="Q1031" s="981"/>
      <c r="R1031" s="981"/>
      <c r="S1031" s="981"/>
      <c r="T1031" s="981"/>
      <c r="U1031" s="981"/>
      <c r="V1031" s="981"/>
      <c r="W1031" s="981"/>
      <c r="X1031" s="981"/>
      <c r="Y1031" s="981"/>
      <c r="Z1031" s="981"/>
      <c r="AA1031" s="981"/>
      <c r="AB1031" s="981"/>
      <c r="AC1031" s="981"/>
      <c r="AD1031" s="981"/>
      <c r="AE1031" s="981"/>
      <c r="AF1031" s="981"/>
    </row>
    <row r="1032" spans="1:32">
      <c r="A1032" s="981"/>
      <c r="B1032" s="635"/>
      <c r="J1032" s="982"/>
      <c r="K1032" s="982"/>
      <c r="O1032" s="981"/>
      <c r="P1032" s="981"/>
      <c r="Q1032" s="981"/>
      <c r="R1032" s="981"/>
      <c r="S1032" s="981"/>
      <c r="T1032" s="981"/>
      <c r="U1032" s="981"/>
      <c r="V1032" s="981"/>
      <c r="W1032" s="981"/>
      <c r="X1032" s="981"/>
      <c r="Y1032" s="981"/>
      <c r="Z1032" s="981"/>
      <c r="AA1032" s="981"/>
      <c r="AB1032" s="981"/>
      <c r="AC1032" s="981"/>
      <c r="AD1032" s="981"/>
      <c r="AE1032" s="981"/>
      <c r="AF1032" s="981"/>
    </row>
    <row r="1033" spans="1:32">
      <c r="A1033" s="981"/>
      <c r="B1033" s="635"/>
      <c r="J1033" s="982"/>
      <c r="K1033" s="982"/>
      <c r="O1033" s="981"/>
      <c r="P1033" s="981"/>
      <c r="Q1033" s="981"/>
      <c r="R1033" s="981"/>
      <c r="S1033" s="981"/>
      <c r="T1033" s="981"/>
      <c r="U1033" s="981"/>
      <c r="V1033" s="981"/>
      <c r="W1033" s="981"/>
      <c r="X1033" s="981"/>
      <c r="Y1033" s="981"/>
      <c r="Z1033" s="981"/>
      <c r="AA1033" s="981"/>
      <c r="AB1033" s="981"/>
      <c r="AC1033" s="981"/>
      <c r="AD1033" s="981"/>
      <c r="AE1033" s="981"/>
      <c r="AF1033" s="981"/>
    </row>
    <row r="1034" spans="1:32">
      <c r="A1034" s="981"/>
      <c r="B1034" s="635"/>
      <c r="J1034" s="982"/>
      <c r="K1034" s="982"/>
      <c r="O1034" s="981"/>
      <c r="P1034" s="981"/>
      <c r="Q1034" s="981"/>
      <c r="R1034" s="981"/>
      <c r="S1034" s="981"/>
      <c r="T1034" s="981"/>
      <c r="U1034" s="981"/>
      <c r="V1034" s="981"/>
      <c r="W1034" s="981"/>
      <c r="X1034" s="981"/>
      <c r="Y1034" s="981"/>
      <c r="Z1034" s="981"/>
      <c r="AA1034" s="981"/>
      <c r="AB1034" s="981"/>
      <c r="AC1034" s="981"/>
      <c r="AD1034" s="981"/>
      <c r="AE1034" s="981"/>
      <c r="AF1034" s="981"/>
    </row>
    <row r="1035" spans="1:32">
      <c r="A1035" s="981"/>
      <c r="B1035" s="635"/>
      <c r="J1035" s="982"/>
      <c r="K1035" s="982"/>
      <c r="O1035" s="981"/>
      <c r="P1035" s="981"/>
      <c r="Q1035" s="981"/>
      <c r="R1035" s="981"/>
      <c r="S1035" s="981"/>
      <c r="T1035" s="981"/>
      <c r="U1035" s="981"/>
      <c r="V1035" s="981"/>
      <c r="W1035" s="981"/>
      <c r="X1035" s="981"/>
      <c r="Y1035" s="981"/>
      <c r="Z1035" s="981"/>
      <c r="AA1035" s="981"/>
      <c r="AB1035" s="981"/>
      <c r="AC1035" s="981"/>
      <c r="AD1035" s="981"/>
      <c r="AE1035" s="981"/>
      <c r="AF1035" s="981"/>
    </row>
    <row r="1036" spans="1:32">
      <c r="A1036" s="981"/>
      <c r="B1036" s="635"/>
      <c r="J1036" s="982"/>
      <c r="K1036" s="982"/>
      <c r="O1036" s="981"/>
      <c r="P1036" s="981"/>
      <c r="Q1036" s="981"/>
      <c r="R1036" s="981"/>
      <c r="S1036" s="981"/>
      <c r="T1036" s="981"/>
      <c r="U1036" s="981"/>
      <c r="V1036" s="981"/>
      <c r="W1036" s="981"/>
      <c r="X1036" s="981"/>
      <c r="Y1036" s="981"/>
      <c r="Z1036" s="981"/>
      <c r="AA1036" s="981"/>
      <c r="AB1036" s="981"/>
      <c r="AC1036" s="981"/>
      <c r="AD1036" s="981"/>
      <c r="AE1036" s="981"/>
      <c r="AF1036" s="981"/>
    </row>
    <row r="1037" spans="1:32">
      <c r="A1037" s="981"/>
      <c r="B1037" s="635"/>
      <c r="J1037" s="982"/>
      <c r="K1037" s="982"/>
      <c r="O1037" s="981"/>
      <c r="P1037" s="981"/>
      <c r="Q1037" s="981"/>
      <c r="R1037" s="981"/>
      <c r="S1037" s="981"/>
      <c r="T1037" s="981"/>
      <c r="U1037" s="981"/>
      <c r="V1037" s="981"/>
      <c r="W1037" s="981"/>
      <c r="X1037" s="981"/>
      <c r="Y1037" s="981"/>
      <c r="Z1037" s="981"/>
      <c r="AA1037" s="981"/>
      <c r="AB1037" s="981"/>
      <c r="AC1037" s="981"/>
      <c r="AD1037" s="981"/>
      <c r="AE1037" s="981"/>
      <c r="AF1037" s="981"/>
    </row>
    <row r="1038" spans="1:32">
      <c r="A1038" s="981"/>
      <c r="B1038" s="635"/>
      <c r="J1038" s="982"/>
      <c r="K1038" s="982"/>
      <c r="O1038" s="981"/>
      <c r="P1038" s="981"/>
      <c r="Q1038" s="981"/>
      <c r="R1038" s="981"/>
      <c r="S1038" s="981"/>
      <c r="T1038" s="981"/>
      <c r="U1038" s="981"/>
      <c r="V1038" s="981"/>
      <c r="W1038" s="981"/>
      <c r="X1038" s="981"/>
      <c r="Y1038" s="981"/>
      <c r="Z1038" s="981"/>
      <c r="AA1038" s="981"/>
      <c r="AB1038" s="981"/>
      <c r="AC1038" s="981"/>
      <c r="AD1038" s="981"/>
      <c r="AE1038" s="981"/>
      <c r="AF1038" s="981"/>
    </row>
    <row r="1039" spans="1:32">
      <c r="A1039" s="981"/>
      <c r="B1039" s="635"/>
      <c r="J1039" s="982"/>
      <c r="K1039" s="982"/>
      <c r="O1039" s="981"/>
      <c r="P1039" s="981"/>
      <c r="Q1039" s="981"/>
      <c r="R1039" s="981"/>
      <c r="S1039" s="981"/>
      <c r="T1039" s="981"/>
      <c r="U1039" s="981"/>
      <c r="V1039" s="981"/>
      <c r="W1039" s="981"/>
      <c r="X1039" s="981"/>
      <c r="Y1039" s="981"/>
      <c r="Z1039" s="981"/>
      <c r="AA1039" s="981"/>
      <c r="AB1039" s="981"/>
      <c r="AC1039" s="981"/>
      <c r="AD1039" s="981"/>
      <c r="AE1039" s="981"/>
      <c r="AF1039" s="981"/>
    </row>
    <row r="1040" spans="1:32">
      <c r="A1040" s="981"/>
      <c r="B1040" s="635"/>
      <c r="J1040" s="982"/>
      <c r="K1040" s="982"/>
      <c r="O1040" s="981"/>
      <c r="P1040" s="981"/>
      <c r="Q1040" s="981"/>
      <c r="R1040" s="981"/>
      <c r="S1040" s="981"/>
      <c r="T1040" s="981"/>
      <c r="U1040" s="981"/>
      <c r="V1040" s="981"/>
      <c r="W1040" s="981"/>
      <c r="X1040" s="981"/>
      <c r="Y1040" s="981"/>
      <c r="Z1040" s="981"/>
      <c r="AA1040" s="981"/>
      <c r="AB1040" s="981"/>
      <c r="AC1040" s="981"/>
      <c r="AD1040" s="981"/>
      <c r="AE1040" s="981"/>
      <c r="AF1040" s="981"/>
    </row>
    <row r="1041" spans="1:32">
      <c r="A1041" s="981"/>
      <c r="B1041" s="635"/>
      <c r="J1041" s="982"/>
      <c r="K1041" s="982"/>
      <c r="O1041" s="981"/>
      <c r="P1041" s="981"/>
      <c r="Q1041" s="981"/>
      <c r="R1041" s="981"/>
      <c r="S1041" s="981"/>
      <c r="T1041" s="981"/>
      <c r="U1041" s="981"/>
      <c r="V1041" s="981"/>
      <c r="W1041" s="981"/>
      <c r="X1041" s="981"/>
      <c r="Y1041" s="981"/>
      <c r="Z1041" s="981"/>
      <c r="AA1041" s="981"/>
      <c r="AB1041" s="981"/>
      <c r="AC1041" s="981"/>
      <c r="AD1041" s="981"/>
      <c r="AE1041" s="981"/>
      <c r="AF1041" s="981"/>
    </row>
    <row r="1042" spans="1:32">
      <c r="A1042" s="981"/>
      <c r="B1042" s="635"/>
      <c r="J1042" s="982"/>
      <c r="K1042" s="982"/>
      <c r="O1042" s="981"/>
      <c r="P1042" s="981"/>
      <c r="Q1042" s="981"/>
      <c r="R1042" s="981"/>
      <c r="S1042" s="981"/>
      <c r="T1042" s="981"/>
      <c r="U1042" s="981"/>
      <c r="V1042" s="981"/>
      <c r="W1042" s="981"/>
      <c r="X1042" s="981"/>
      <c r="Y1042" s="981"/>
      <c r="Z1042" s="981"/>
      <c r="AA1042" s="981"/>
      <c r="AB1042" s="981"/>
      <c r="AC1042" s="981"/>
      <c r="AD1042" s="981"/>
      <c r="AE1042" s="981"/>
      <c r="AF1042" s="981"/>
    </row>
    <row r="1043" spans="1:32">
      <c r="A1043" s="981"/>
      <c r="B1043" s="635"/>
      <c r="J1043" s="982"/>
      <c r="K1043" s="982"/>
      <c r="O1043" s="981"/>
      <c r="P1043" s="981"/>
      <c r="Q1043" s="981"/>
      <c r="R1043" s="981"/>
      <c r="S1043" s="981"/>
      <c r="T1043" s="981"/>
      <c r="U1043" s="981"/>
      <c r="V1043" s="981"/>
      <c r="W1043" s="981"/>
      <c r="X1043" s="981"/>
      <c r="Y1043" s="981"/>
      <c r="Z1043" s="981"/>
      <c r="AA1043" s="981"/>
      <c r="AB1043" s="981"/>
      <c r="AC1043" s="981"/>
      <c r="AD1043" s="981"/>
      <c r="AE1043" s="981"/>
      <c r="AF1043" s="981"/>
    </row>
    <row r="1044" spans="1:32">
      <c r="A1044" s="981"/>
      <c r="B1044" s="635"/>
      <c r="J1044" s="982"/>
      <c r="K1044" s="982"/>
      <c r="O1044" s="981"/>
      <c r="P1044" s="981"/>
      <c r="Q1044" s="981"/>
      <c r="R1044" s="981"/>
      <c r="S1044" s="981"/>
      <c r="T1044" s="981"/>
      <c r="U1044" s="981"/>
      <c r="V1044" s="981"/>
      <c r="W1044" s="981"/>
      <c r="X1044" s="981"/>
      <c r="Y1044" s="981"/>
      <c r="Z1044" s="981"/>
      <c r="AA1044" s="981"/>
      <c r="AB1044" s="981"/>
      <c r="AC1044" s="981"/>
      <c r="AD1044" s="981"/>
      <c r="AE1044" s="981"/>
      <c r="AF1044" s="981"/>
    </row>
    <row r="1045" spans="1:32">
      <c r="A1045" s="981"/>
      <c r="B1045" s="635"/>
      <c r="J1045" s="982"/>
      <c r="K1045" s="982"/>
      <c r="O1045" s="981"/>
      <c r="P1045" s="981"/>
      <c r="Q1045" s="981"/>
      <c r="R1045" s="981"/>
      <c r="S1045" s="981"/>
      <c r="T1045" s="981"/>
      <c r="U1045" s="981"/>
      <c r="V1045" s="981"/>
      <c r="W1045" s="981"/>
      <c r="X1045" s="981"/>
      <c r="Y1045" s="981"/>
      <c r="Z1045" s="981"/>
      <c r="AA1045" s="981"/>
      <c r="AB1045" s="981"/>
      <c r="AC1045" s="981"/>
      <c r="AD1045" s="981"/>
      <c r="AE1045" s="981"/>
      <c r="AF1045" s="981"/>
    </row>
    <row r="1046" spans="1:32">
      <c r="A1046" s="981"/>
      <c r="B1046" s="635"/>
      <c r="J1046" s="982"/>
      <c r="K1046" s="982"/>
      <c r="O1046" s="981"/>
      <c r="P1046" s="981"/>
      <c r="Q1046" s="981"/>
      <c r="R1046" s="981"/>
      <c r="S1046" s="981"/>
      <c r="T1046" s="981"/>
      <c r="U1046" s="981"/>
      <c r="V1046" s="981"/>
      <c r="W1046" s="981"/>
      <c r="X1046" s="981"/>
      <c r="Y1046" s="981"/>
      <c r="Z1046" s="981"/>
      <c r="AA1046" s="981"/>
      <c r="AB1046" s="981"/>
      <c r="AC1046" s="981"/>
      <c r="AD1046" s="981"/>
      <c r="AE1046" s="981"/>
      <c r="AF1046" s="981"/>
    </row>
    <row r="1047" spans="1:32">
      <c r="A1047" s="981"/>
      <c r="B1047" s="635"/>
      <c r="J1047" s="982"/>
      <c r="K1047" s="982"/>
      <c r="O1047" s="981"/>
      <c r="P1047" s="981"/>
      <c r="Q1047" s="981"/>
      <c r="R1047" s="981"/>
      <c r="S1047" s="981"/>
      <c r="T1047" s="981"/>
      <c r="U1047" s="981"/>
      <c r="V1047" s="981"/>
      <c r="W1047" s="981"/>
      <c r="X1047" s="981"/>
      <c r="Y1047" s="981"/>
      <c r="Z1047" s="981"/>
      <c r="AA1047" s="981"/>
      <c r="AB1047" s="981"/>
      <c r="AC1047" s="981"/>
      <c r="AD1047" s="981"/>
      <c r="AE1047" s="981"/>
      <c r="AF1047" s="981"/>
    </row>
    <row r="1048" spans="1:32">
      <c r="A1048" s="981"/>
      <c r="B1048" s="635"/>
      <c r="J1048" s="982"/>
      <c r="K1048" s="982"/>
      <c r="O1048" s="981"/>
      <c r="P1048" s="981"/>
      <c r="Q1048" s="981"/>
      <c r="R1048" s="981"/>
      <c r="S1048" s="981"/>
      <c r="T1048" s="981"/>
      <c r="U1048" s="981"/>
      <c r="V1048" s="981"/>
      <c r="W1048" s="981"/>
      <c r="X1048" s="981"/>
      <c r="Y1048" s="981"/>
      <c r="Z1048" s="981"/>
      <c r="AA1048" s="981"/>
      <c r="AB1048" s="981"/>
      <c r="AC1048" s="981"/>
      <c r="AD1048" s="981"/>
      <c r="AE1048" s="981"/>
      <c r="AF1048" s="981"/>
    </row>
    <row r="1049" spans="1:32">
      <c r="A1049" s="981"/>
      <c r="B1049" s="635"/>
      <c r="J1049" s="982"/>
      <c r="K1049" s="982"/>
      <c r="O1049" s="981"/>
      <c r="P1049" s="981"/>
      <c r="Q1049" s="981"/>
      <c r="R1049" s="981"/>
      <c r="S1049" s="981"/>
      <c r="T1049" s="981"/>
      <c r="U1049" s="981"/>
      <c r="V1049" s="981"/>
      <c r="W1049" s="981"/>
      <c r="X1049" s="981"/>
      <c r="Y1049" s="981"/>
      <c r="Z1049" s="981"/>
      <c r="AA1049" s="981"/>
      <c r="AB1049" s="981"/>
      <c r="AC1049" s="981"/>
      <c r="AD1049" s="981"/>
      <c r="AE1049" s="981"/>
      <c r="AF1049" s="981"/>
    </row>
    <row r="1050" spans="1:32">
      <c r="A1050" s="981"/>
      <c r="B1050" s="635"/>
      <c r="J1050" s="982"/>
      <c r="K1050" s="982"/>
      <c r="O1050" s="981"/>
      <c r="P1050" s="981"/>
      <c r="Q1050" s="981"/>
      <c r="R1050" s="981"/>
      <c r="S1050" s="981"/>
      <c r="T1050" s="981"/>
      <c r="U1050" s="981"/>
      <c r="V1050" s="981"/>
      <c r="W1050" s="981"/>
      <c r="X1050" s="981"/>
      <c r="Y1050" s="981"/>
      <c r="Z1050" s="981"/>
      <c r="AA1050" s="981"/>
      <c r="AB1050" s="981"/>
      <c r="AC1050" s="981"/>
      <c r="AD1050" s="981"/>
      <c r="AE1050" s="981"/>
      <c r="AF1050" s="981"/>
    </row>
    <row r="1051" spans="1:32">
      <c r="A1051" s="981"/>
      <c r="B1051" s="635"/>
      <c r="J1051" s="982"/>
      <c r="K1051" s="982"/>
      <c r="O1051" s="981"/>
      <c r="P1051" s="981"/>
      <c r="Q1051" s="981"/>
      <c r="R1051" s="981"/>
      <c r="S1051" s="981"/>
      <c r="T1051" s="981"/>
      <c r="U1051" s="981"/>
      <c r="V1051" s="981"/>
      <c r="W1051" s="981"/>
      <c r="X1051" s="981"/>
      <c r="Y1051" s="981"/>
      <c r="Z1051" s="981"/>
      <c r="AA1051" s="981"/>
      <c r="AB1051" s="981"/>
      <c r="AC1051" s="981"/>
      <c r="AD1051" s="981"/>
      <c r="AE1051" s="981"/>
      <c r="AF1051" s="981"/>
    </row>
    <row r="1052" spans="1:32">
      <c r="A1052" s="981"/>
      <c r="B1052" s="635"/>
      <c r="J1052" s="982"/>
      <c r="K1052" s="982"/>
      <c r="O1052" s="981"/>
      <c r="P1052" s="981"/>
      <c r="Q1052" s="981"/>
      <c r="R1052" s="981"/>
      <c r="S1052" s="981"/>
      <c r="T1052" s="981"/>
      <c r="U1052" s="981"/>
      <c r="V1052" s="981"/>
      <c r="W1052" s="981"/>
      <c r="X1052" s="981"/>
      <c r="Y1052" s="981"/>
      <c r="Z1052" s="981"/>
      <c r="AA1052" s="981"/>
      <c r="AB1052" s="981"/>
      <c r="AC1052" s="981"/>
      <c r="AD1052" s="981"/>
      <c r="AE1052" s="981"/>
      <c r="AF1052" s="981"/>
    </row>
    <row r="1053" spans="1:32">
      <c r="A1053" s="981"/>
      <c r="B1053" s="635"/>
      <c r="J1053" s="982"/>
      <c r="K1053" s="982"/>
      <c r="O1053" s="981"/>
      <c r="P1053" s="981"/>
      <c r="Q1053" s="981"/>
      <c r="R1053" s="981"/>
      <c r="S1053" s="981"/>
      <c r="T1053" s="981"/>
      <c r="U1053" s="981"/>
      <c r="V1053" s="981"/>
      <c r="W1053" s="981"/>
      <c r="X1053" s="981"/>
      <c r="Y1053" s="981"/>
      <c r="Z1053" s="981"/>
      <c r="AA1053" s="981"/>
      <c r="AB1053" s="981"/>
      <c r="AC1053" s="981"/>
      <c r="AD1053" s="981"/>
      <c r="AE1053" s="981"/>
      <c r="AF1053" s="981"/>
    </row>
    <row r="1054" spans="1:32">
      <c r="A1054" s="981"/>
      <c r="B1054" s="635"/>
      <c r="J1054" s="982"/>
      <c r="K1054" s="982"/>
      <c r="O1054" s="981"/>
      <c r="P1054" s="981"/>
      <c r="Q1054" s="981"/>
      <c r="R1054" s="981"/>
      <c r="S1054" s="981"/>
      <c r="T1054" s="981"/>
      <c r="U1054" s="981"/>
      <c r="V1054" s="981"/>
      <c r="W1054" s="981"/>
      <c r="X1054" s="981"/>
      <c r="Y1054" s="981"/>
      <c r="Z1054" s="981"/>
      <c r="AA1054" s="981"/>
      <c r="AB1054" s="981"/>
      <c r="AC1054" s="981"/>
      <c r="AD1054" s="981"/>
      <c r="AE1054" s="981"/>
      <c r="AF1054" s="981"/>
    </row>
    <row r="1055" spans="1:32">
      <c r="A1055" s="981"/>
      <c r="B1055" s="635"/>
      <c r="J1055" s="982"/>
      <c r="K1055" s="982"/>
      <c r="O1055" s="981"/>
      <c r="P1055" s="981"/>
      <c r="Q1055" s="981"/>
      <c r="R1055" s="981"/>
      <c r="S1055" s="981"/>
      <c r="T1055" s="981"/>
      <c r="U1055" s="981"/>
      <c r="V1055" s="981"/>
      <c r="W1055" s="981"/>
      <c r="X1055" s="981"/>
      <c r="Y1055" s="981"/>
      <c r="Z1055" s="981"/>
      <c r="AA1055" s="981"/>
      <c r="AB1055" s="981"/>
      <c r="AC1055" s="981"/>
      <c r="AD1055" s="981"/>
      <c r="AE1055" s="981"/>
      <c r="AF1055" s="981"/>
    </row>
    <row r="1056" spans="1:32">
      <c r="A1056" s="981"/>
      <c r="B1056" s="635"/>
      <c r="J1056" s="982"/>
      <c r="K1056" s="982"/>
      <c r="O1056" s="981"/>
      <c r="P1056" s="981"/>
      <c r="Q1056" s="981"/>
      <c r="R1056" s="981"/>
      <c r="S1056" s="981"/>
      <c r="T1056" s="981"/>
      <c r="U1056" s="981"/>
      <c r="V1056" s="981"/>
      <c r="W1056" s="981"/>
      <c r="X1056" s="981"/>
      <c r="Y1056" s="981"/>
      <c r="Z1056" s="981"/>
      <c r="AA1056" s="981"/>
      <c r="AB1056" s="981"/>
      <c r="AC1056" s="981"/>
      <c r="AD1056" s="981"/>
      <c r="AE1056" s="981"/>
      <c r="AF1056" s="981"/>
    </row>
    <row r="1057" spans="1:32">
      <c r="A1057" s="981"/>
      <c r="B1057" s="635"/>
      <c r="J1057" s="982"/>
      <c r="K1057" s="982"/>
      <c r="O1057" s="981"/>
      <c r="P1057" s="981"/>
      <c r="Q1057" s="981"/>
      <c r="R1057" s="981"/>
      <c r="S1057" s="981"/>
      <c r="T1057" s="981"/>
      <c r="U1057" s="981"/>
      <c r="V1057" s="981"/>
      <c r="W1057" s="981"/>
      <c r="X1057" s="981"/>
      <c r="Y1057" s="981"/>
      <c r="Z1057" s="981"/>
      <c r="AA1057" s="981"/>
      <c r="AB1057" s="981"/>
      <c r="AC1057" s="981"/>
      <c r="AD1057" s="981"/>
      <c r="AE1057" s="981"/>
      <c r="AF1057" s="981"/>
    </row>
    <row r="1058" spans="1:32">
      <c r="A1058" s="981"/>
      <c r="B1058" s="635"/>
      <c r="J1058" s="982"/>
      <c r="K1058" s="982"/>
      <c r="O1058" s="981"/>
      <c r="P1058" s="981"/>
      <c r="Q1058" s="981"/>
      <c r="R1058" s="981"/>
      <c r="S1058" s="981"/>
      <c r="T1058" s="981"/>
      <c r="U1058" s="981"/>
      <c r="V1058" s="981"/>
      <c r="W1058" s="981"/>
      <c r="X1058" s="981"/>
      <c r="Y1058" s="981"/>
      <c r="Z1058" s="981"/>
      <c r="AA1058" s="981"/>
      <c r="AB1058" s="981"/>
      <c r="AC1058" s="981"/>
      <c r="AD1058" s="981"/>
      <c r="AE1058" s="981"/>
      <c r="AF1058" s="981"/>
    </row>
    <row r="1059" spans="1:32">
      <c r="A1059" s="981"/>
      <c r="B1059" s="635"/>
      <c r="J1059" s="982"/>
      <c r="K1059" s="982"/>
      <c r="O1059" s="981"/>
      <c r="P1059" s="981"/>
      <c r="Q1059" s="981"/>
      <c r="R1059" s="981"/>
      <c r="S1059" s="981"/>
      <c r="T1059" s="981"/>
      <c r="U1059" s="981"/>
      <c r="V1059" s="981"/>
      <c r="W1059" s="981"/>
      <c r="X1059" s="981"/>
      <c r="Y1059" s="981"/>
      <c r="Z1059" s="981"/>
      <c r="AA1059" s="981"/>
      <c r="AB1059" s="981"/>
      <c r="AC1059" s="981"/>
      <c r="AD1059" s="981"/>
      <c r="AE1059" s="981"/>
      <c r="AF1059" s="981"/>
    </row>
    <row r="1060" spans="1:32">
      <c r="A1060" s="981"/>
      <c r="B1060" s="635"/>
      <c r="J1060" s="982"/>
      <c r="K1060" s="982"/>
      <c r="O1060" s="981"/>
      <c r="P1060" s="981"/>
      <c r="Q1060" s="981"/>
      <c r="R1060" s="981"/>
      <c r="S1060" s="981"/>
      <c r="T1060" s="981"/>
      <c r="U1060" s="981"/>
      <c r="V1060" s="981"/>
      <c r="W1060" s="981"/>
      <c r="X1060" s="981"/>
      <c r="Y1060" s="981"/>
      <c r="Z1060" s="981"/>
      <c r="AA1060" s="981"/>
      <c r="AB1060" s="981"/>
      <c r="AC1060" s="981"/>
      <c r="AD1060" s="981"/>
      <c r="AE1060" s="981"/>
      <c r="AF1060" s="981"/>
    </row>
    <row r="1061" spans="1:32">
      <c r="A1061" s="981"/>
      <c r="B1061" s="635"/>
      <c r="J1061" s="982"/>
      <c r="K1061" s="982"/>
      <c r="O1061" s="981"/>
      <c r="P1061" s="981"/>
      <c r="Q1061" s="981"/>
      <c r="R1061" s="981"/>
      <c r="S1061" s="981"/>
      <c r="T1061" s="981"/>
      <c r="U1061" s="981"/>
      <c r="V1061" s="981"/>
      <c r="W1061" s="981"/>
      <c r="X1061" s="981"/>
      <c r="Y1061" s="981"/>
      <c r="Z1061" s="981"/>
      <c r="AA1061" s="981"/>
      <c r="AB1061" s="981"/>
      <c r="AC1061" s="981"/>
      <c r="AD1061" s="981"/>
      <c r="AE1061" s="981"/>
      <c r="AF1061" s="981"/>
    </row>
    <row r="1062" spans="1:32">
      <c r="A1062" s="981"/>
      <c r="B1062" s="635"/>
      <c r="J1062" s="982"/>
      <c r="K1062" s="982"/>
      <c r="O1062" s="981"/>
      <c r="P1062" s="981"/>
      <c r="Q1062" s="981"/>
      <c r="R1062" s="981"/>
      <c r="S1062" s="981"/>
      <c r="T1062" s="981"/>
      <c r="U1062" s="981"/>
      <c r="V1062" s="981"/>
      <c r="W1062" s="981"/>
      <c r="X1062" s="981"/>
      <c r="Y1062" s="981"/>
      <c r="Z1062" s="981"/>
      <c r="AA1062" s="981"/>
      <c r="AB1062" s="981"/>
      <c r="AC1062" s="981"/>
      <c r="AD1062" s="981"/>
      <c r="AE1062" s="981"/>
      <c r="AF1062" s="981"/>
    </row>
    <row r="1063" spans="1:32">
      <c r="A1063" s="981"/>
      <c r="B1063" s="635"/>
      <c r="J1063" s="982"/>
      <c r="K1063" s="982"/>
      <c r="O1063" s="981"/>
      <c r="P1063" s="981"/>
      <c r="Q1063" s="981"/>
      <c r="R1063" s="981"/>
      <c r="S1063" s="981"/>
      <c r="T1063" s="981"/>
      <c r="U1063" s="981"/>
      <c r="V1063" s="981"/>
      <c r="W1063" s="981"/>
      <c r="X1063" s="981"/>
      <c r="Y1063" s="981"/>
      <c r="Z1063" s="981"/>
      <c r="AA1063" s="981"/>
      <c r="AB1063" s="981"/>
      <c r="AC1063" s="981"/>
      <c r="AD1063" s="981"/>
      <c r="AE1063" s="981"/>
      <c r="AF1063" s="981"/>
    </row>
    <row r="1064" spans="1:32">
      <c r="A1064" s="981"/>
      <c r="B1064" s="635"/>
      <c r="J1064" s="982"/>
      <c r="K1064" s="982"/>
      <c r="O1064" s="981"/>
      <c r="P1064" s="981"/>
      <c r="Q1064" s="981"/>
      <c r="R1064" s="981"/>
      <c r="S1064" s="981"/>
      <c r="T1064" s="981"/>
      <c r="U1064" s="981"/>
      <c r="V1064" s="981"/>
      <c r="W1064" s="981"/>
      <c r="X1064" s="981"/>
      <c r="Y1064" s="981"/>
      <c r="Z1064" s="981"/>
      <c r="AA1064" s="981"/>
      <c r="AB1064" s="981"/>
      <c r="AC1064" s="981"/>
      <c r="AD1064" s="981"/>
      <c r="AE1064" s="981"/>
      <c r="AF1064" s="981"/>
    </row>
    <row r="1065" spans="1:32">
      <c r="A1065" s="981"/>
      <c r="B1065" s="635"/>
      <c r="J1065" s="982"/>
      <c r="K1065" s="982"/>
      <c r="O1065" s="981"/>
      <c r="P1065" s="981"/>
      <c r="Q1065" s="981"/>
      <c r="R1065" s="981"/>
      <c r="S1065" s="981"/>
      <c r="T1065" s="981"/>
      <c r="U1065" s="981"/>
      <c r="V1065" s="981"/>
      <c r="W1065" s="981"/>
      <c r="X1065" s="981"/>
      <c r="Y1065" s="981"/>
      <c r="Z1065" s="981"/>
      <c r="AA1065" s="981"/>
      <c r="AB1065" s="981"/>
      <c r="AC1065" s="981"/>
      <c r="AD1065" s="981"/>
      <c r="AE1065" s="981"/>
      <c r="AF1065" s="981"/>
    </row>
    <row r="1066" spans="1:32">
      <c r="A1066" s="981"/>
      <c r="B1066" s="635"/>
      <c r="J1066" s="982"/>
      <c r="K1066" s="982"/>
      <c r="O1066" s="981"/>
      <c r="P1066" s="981"/>
      <c r="Q1066" s="981"/>
      <c r="R1066" s="981"/>
      <c r="S1066" s="981"/>
      <c r="T1066" s="981"/>
      <c r="U1066" s="981"/>
      <c r="V1066" s="981"/>
      <c r="W1066" s="981"/>
      <c r="X1066" s="981"/>
      <c r="Y1066" s="981"/>
      <c r="Z1066" s="981"/>
      <c r="AA1066" s="981"/>
      <c r="AB1066" s="981"/>
      <c r="AC1066" s="981"/>
      <c r="AD1066" s="981"/>
      <c r="AE1066" s="981"/>
      <c r="AF1066" s="981"/>
    </row>
    <row r="1067" spans="1:32">
      <c r="A1067" s="981"/>
      <c r="B1067" s="635"/>
      <c r="J1067" s="982"/>
      <c r="K1067" s="982"/>
      <c r="O1067" s="981"/>
      <c r="P1067" s="981"/>
      <c r="Q1067" s="981"/>
      <c r="R1067" s="981"/>
      <c r="S1067" s="981"/>
      <c r="T1067" s="981"/>
      <c r="U1067" s="981"/>
      <c r="V1067" s="981"/>
      <c r="W1067" s="981"/>
      <c r="X1067" s="981"/>
      <c r="Y1067" s="981"/>
      <c r="Z1067" s="981"/>
      <c r="AA1067" s="981"/>
      <c r="AB1067" s="981"/>
      <c r="AC1067" s="981"/>
      <c r="AD1067" s="981"/>
      <c r="AE1067" s="981"/>
      <c r="AF1067" s="981"/>
    </row>
    <row r="1068" spans="1:32">
      <c r="A1068" s="981"/>
      <c r="B1068" s="635"/>
      <c r="J1068" s="982"/>
      <c r="K1068" s="982"/>
      <c r="O1068" s="981"/>
      <c r="P1068" s="981"/>
      <c r="Q1068" s="981"/>
      <c r="R1068" s="981"/>
      <c r="S1068" s="981"/>
      <c r="T1068" s="981"/>
      <c r="U1068" s="981"/>
      <c r="V1068" s="981"/>
      <c r="W1068" s="981"/>
      <c r="X1068" s="981"/>
      <c r="Y1068" s="981"/>
      <c r="Z1068" s="981"/>
      <c r="AA1068" s="981"/>
      <c r="AB1068" s="981"/>
      <c r="AC1068" s="981"/>
      <c r="AD1068" s="981"/>
      <c r="AE1068" s="981"/>
      <c r="AF1068" s="981"/>
    </row>
    <row r="1069" spans="1:32">
      <c r="A1069" s="981"/>
      <c r="B1069" s="635"/>
      <c r="J1069" s="982"/>
      <c r="K1069" s="982"/>
      <c r="O1069" s="981"/>
      <c r="P1069" s="981"/>
      <c r="Q1069" s="981"/>
      <c r="R1069" s="981"/>
      <c r="S1069" s="981"/>
      <c r="T1069" s="981"/>
      <c r="U1069" s="981"/>
      <c r="V1069" s="981"/>
      <c r="W1069" s="981"/>
      <c r="X1069" s="981"/>
      <c r="Y1069" s="981"/>
      <c r="Z1069" s="981"/>
      <c r="AA1069" s="981"/>
      <c r="AB1069" s="981"/>
      <c r="AC1069" s="981"/>
      <c r="AD1069" s="981"/>
      <c r="AE1069" s="981"/>
      <c r="AF1069" s="981"/>
    </row>
    <row r="1070" spans="1:32">
      <c r="A1070" s="981"/>
      <c r="B1070" s="635"/>
      <c r="J1070" s="982"/>
      <c r="K1070" s="982"/>
      <c r="O1070" s="981"/>
      <c r="P1070" s="981"/>
      <c r="Q1070" s="981"/>
      <c r="R1070" s="981"/>
      <c r="S1070" s="981"/>
      <c r="T1070" s="981"/>
      <c r="U1070" s="981"/>
      <c r="V1070" s="981"/>
      <c r="W1070" s="981"/>
      <c r="X1070" s="981"/>
      <c r="Y1070" s="981"/>
      <c r="Z1070" s="981"/>
      <c r="AA1070" s="981"/>
      <c r="AB1070" s="981"/>
      <c r="AC1070" s="981"/>
      <c r="AD1070" s="981"/>
      <c r="AE1070" s="981"/>
      <c r="AF1070" s="981"/>
    </row>
    <row r="1071" spans="1:32">
      <c r="A1071" s="981"/>
      <c r="B1071" s="635"/>
      <c r="J1071" s="982"/>
      <c r="K1071" s="982"/>
      <c r="O1071" s="981"/>
      <c r="P1071" s="981"/>
      <c r="Q1071" s="981"/>
      <c r="R1071" s="981"/>
      <c r="S1071" s="981"/>
      <c r="T1071" s="981"/>
      <c r="U1071" s="981"/>
      <c r="V1071" s="981"/>
      <c r="W1071" s="981"/>
      <c r="X1071" s="981"/>
      <c r="Y1071" s="981"/>
      <c r="Z1071" s="981"/>
      <c r="AA1071" s="981"/>
      <c r="AB1071" s="981"/>
      <c r="AC1071" s="981"/>
      <c r="AD1071" s="981"/>
      <c r="AE1071" s="981"/>
      <c r="AF1071" s="981"/>
    </row>
    <row r="1072" spans="1:32">
      <c r="A1072" s="981"/>
      <c r="B1072" s="635"/>
      <c r="J1072" s="982"/>
      <c r="K1072" s="982"/>
      <c r="O1072" s="981"/>
      <c r="P1072" s="981"/>
      <c r="Q1072" s="981"/>
      <c r="R1072" s="981"/>
      <c r="S1072" s="981"/>
      <c r="T1072" s="981"/>
      <c r="U1072" s="981"/>
      <c r="V1072" s="981"/>
      <c r="W1072" s="981"/>
      <c r="X1072" s="981"/>
      <c r="Y1072" s="981"/>
      <c r="Z1072" s="981"/>
      <c r="AA1072" s="981"/>
      <c r="AB1072" s="981"/>
      <c r="AC1072" s="981"/>
      <c r="AD1072" s="981"/>
      <c r="AE1072" s="981"/>
      <c r="AF1072" s="981"/>
    </row>
    <row r="1073" spans="1:32">
      <c r="A1073" s="981"/>
      <c r="B1073" s="635"/>
      <c r="J1073" s="982"/>
      <c r="K1073" s="982"/>
      <c r="O1073" s="981"/>
      <c r="P1073" s="981"/>
      <c r="Q1073" s="981"/>
      <c r="R1073" s="981"/>
      <c r="S1073" s="981"/>
      <c r="T1073" s="981"/>
      <c r="U1073" s="981"/>
      <c r="V1073" s="981"/>
      <c r="W1073" s="981"/>
      <c r="X1073" s="981"/>
      <c r="Y1073" s="981"/>
      <c r="Z1073" s="981"/>
      <c r="AA1073" s="981"/>
      <c r="AB1073" s="981"/>
      <c r="AC1073" s="981"/>
      <c r="AD1073" s="981"/>
      <c r="AE1073" s="981"/>
      <c r="AF1073" s="981"/>
    </row>
    <row r="1074" spans="1:32">
      <c r="A1074" s="981"/>
      <c r="B1074" s="635"/>
      <c r="J1074" s="982"/>
      <c r="K1074" s="982"/>
      <c r="O1074" s="981"/>
      <c r="P1074" s="981"/>
      <c r="Q1074" s="981"/>
      <c r="R1074" s="981"/>
      <c r="S1074" s="981"/>
      <c r="T1074" s="981"/>
      <c r="U1074" s="981"/>
      <c r="V1074" s="981"/>
      <c r="W1074" s="981"/>
      <c r="X1074" s="981"/>
      <c r="Y1074" s="981"/>
      <c r="Z1074" s="981"/>
      <c r="AA1074" s="981"/>
      <c r="AB1074" s="981"/>
      <c r="AC1074" s="981"/>
      <c r="AD1074" s="981"/>
      <c r="AE1074" s="981"/>
      <c r="AF1074" s="981"/>
    </row>
    <row r="1075" spans="1:32">
      <c r="A1075" s="981"/>
      <c r="B1075" s="635"/>
      <c r="J1075" s="982"/>
      <c r="K1075" s="982"/>
      <c r="O1075" s="981"/>
      <c r="P1075" s="981"/>
      <c r="Q1075" s="981"/>
      <c r="R1075" s="981"/>
      <c r="S1075" s="981"/>
      <c r="T1075" s="981"/>
      <c r="U1075" s="981"/>
      <c r="V1075" s="981"/>
      <c r="W1075" s="981"/>
      <c r="X1075" s="981"/>
      <c r="Y1075" s="981"/>
      <c r="Z1075" s="981"/>
      <c r="AA1075" s="981"/>
      <c r="AB1075" s="981"/>
      <c r="AC1075" s="981"/>
      <c r="AD1075" s="981"/>
      <c r="AE1075" s="981"/>
      <c r="AF1075" s="981"/>
    </row>
    <row r="1076" spans="1:32">
      <c r="A1076" s="981"/>
      <c r="B1076" s="635"/>
      <c r="J1076" s="982"/>
      <c r="K1076" s="982"/>
      <c r="O1076" s="981"/>
      <c r="P1076" s="981"/>
      <c r="Q1076" s="981"/>
      <c r="R1076" s="981"/>
      <c r="S1076" s="981"/>
      <c r="T1076" s="981"/>
      <c r="U1076" s="981"/>
      <c r="V1076" s="981"/>
      <c r="W1076" s="981"/>
      <c r="X1076" s="981"/>
      <c r="Y1076" s="981"/>
      <c r="Z1076" s="981"/>
      <c r="AA1076" s="981"/>
      <c r="AB1076" s="981"/>
      <c r="AC1076" s="981"/>
      <c r="AD1076" s="981"/>
      <c r="AE1076" s="981"/>
      <c r="AF1076" s="981"/>
    </row>
    <row r="1077" spans="1:32">
      <c r="A1077" s="981"/>
      <c r="B1077" s="635"/>
      <c r="J1077" s="982"/>
      <c r="K1077" s="982"/>
      <c r="O1077" s="981"/>
      <c r="P1077" s="981"/>
      <c r="Q1077" s="981"/>
      <c r="R1077" s="981"/>
      <c r="S1077" s="981"/>
      <c r="T1077" s="981"/>
      <c r="U1077" s="981"/>
      <c r="V1077" s="981"/>
      <c r="W1077" s="981"/>
      <c r="X1077" s="981"/>
      <c r="Y1077" s="981"/>
      <c r="Z1077" s="981"/>
      <c r="AA1077" s="981"/>
      <c r="AB1077" s="981"/>
      <c r="AC1077" s="981"/>
      <c r="AD1077" s="981"/>
      <c r="AE1077" s="981"/>
      <c r="AF1077" s="981"/>
    </row>
    <row r="1078" spans="1:32">
      <c r="A1078" s="981"/>
      <c r="B1078" s="635"/>
      <c r="J1078" s="982"/>
      <c r="K1078" s="982"/>
      <c r="O1078" s="981"/>
      <c r="P1078" s="981"/>
      <c r="Q1078" s="981"/>
      <c r="R1078" s="981"/>
      <c r="S1078" s="981"/>
      <c r="T1078" s="981"/>
      <c r="U1078" s="981"/>
      <c r="V1078" s="981"/>
      <c r="W1078" s="981"/>
      <c r="X1078" s="981"/>
      <c r="Y1078" s="981"/>
      <c r="Z1078" s="981"/>
      <c r="AA1078" s="981"/>
      <c r="AB1078" s="981"/>
      <c r="AC1078" s="981"/>
      <c r="AD1078" s="981"/>
      <c r="AE1078" s="981"/>
      <c r="AF1078" s="981"/>
    </row>
    <row r="1079" spans="1:32">
      <c r="A1079" s="981"/>
      <c r="B1079" s="635"/>
      <c r="J1079" s="982"/>
      <c r="K1079" s="982"/>
      <c r="O1079" s="981"/>
      <c r="P1079" s="981"/>
      <c r="Q1079" s="981"/>
      <c r="R1079" s="981"/>
      <c r="S1079" s="981"/>
      <c r="T1079" s="981"/>
      <c r="U1079" s="981"/>
      <c r="V1079" s="981"/>
      <c r="W1079" s="981"/>
      <c r="X1079" s="981"/>
      <c r="Y1079" s="981"/>
      <c r="Z1079" s="981"/>
      <c r="AA1079" s="981"/>
      <c r="AB1079" s="981"/>
      <c r="AC1079" s="981"/>
      <c r="AD1079" s="981"/>
      <c r="AE1079" s="981"/>
      <c r="AF1079" s="981"/>
    </row>
    <row r="1080" spans="1:32">
      <c r="A1080" s="981"/>
      <c r="B1080" s="635"/>
      <c r="J1080" s="982"/>
      <c r="K1080" s="982"/>
      <c r="O1080" s="981"/>
      <c r="P1080" s="981"/>
      <c r="Q1080" s="981"/>
      <c r="R1080" s="981"/>
      <c r="S1080" s="981"/>
      <c r="T1080" s="981"/>
      <c r="U1080" s="981"/>
      <c r="V1080" s="981"/>
      <c r="W1080" s="981"/>
      <c r="X1080" s="981"/>
      <c r="Y1080" s="981"/>
      <c r="Z1080" s="981"/>
      <c r="AA1080" s="981"/>
      <c r="AB1080" s="981"/>
      <c r="AC1080" s="981"/>
      <c r="AD1080" s="981"/>
      <c r="AE1080" s="981"/>
      <c r="AF1080" s="981"/>
    </row>
    <row r="1081" spans="1:32">
      <c r="A1081" s="981"/>
      <c r="B1081" s="635"/>
      <c r="J1081" s="982"/>
      <c r="K1081" s="982"/>
      <c r="O1081" s="981"/>
      <c r="P1081" s="981"/>
      <c r="Q1081" s="981"/>
      <c r="R1081" s="981"/>
      <c r="S1081" s="981"/>
      <c r="T1081" s="981"/>
      <c r="U1081" s="981"/>
      <c r="V1081" s="981"/>
      <c r="W1081" s="981"/>
      <c r="X1081" s="981"/>
      <c r="Y1081" s="981"/>
      <c r="Z1081" s="981"/>
      <c r="AA1081" s="981"/>
      <c r="AB1081" s="981"/>
      <c r="AC1081" s="981"/>
      <c r="AD1081" s="981"/>
      <c r="AE1081" s="981"/>
      <c r="AF1081" s="981"/>
    </row>
    <row r="1082" spans="1:32">
      <c r="A1082" s="981"/>
      <c r="B1082" s="635"/>
      <c r="J1082" s="982"/>
      <c r="K1082" s="982"/>
      <c r="O1082" s="981"/>
      <c r="P1082" s="981"/>
      <c r="Q1082" s="981"/>
      <c r="R1082" s="981"/>
      <c r="S1082" s="981"/>
      <c r="T1082" s="981"/>
      <c r="U1082" s="981"/>
      <c r="V1082" s="981"/>
      <c r="W1082" s="981"/>
      <c r="X1082" s="981"/>
      <c r="Y1082" s="981"/>
      <c r="Z1082" s="981"/>
      <c r="AA1082" s="981"/>
      <c r="AB1082" s="981"/>
      <c r="AC1082" s="981"/>
      <c r="AD1082" s="981"/>
      <c r="AE1082" s="981"/>
      <c r="AF1082" s="981"/>
    </row>
    <row r="1083" spans="1:32">
      <c r="A1083" s="981"/>
      <c r="B1083" s="635"/>
      <c r="J1083" s="982"/>
      <c r="K1083" s="982"/>
      <c r="O1083" s="981"/>
      <c r="P1083" s="981"/>
      <c r="Q1083" s="981"/>
      <c r="R1083" s="981"/>
      <c r="S1083" s="981"/>
      <c r="T1083" s="981"/>
      <c r="U1083" s="981"/>
      <c r="V1083" s="981"/>
      <c r="W1083" s="981"/>
      <c r="X1083" s="981"/>
      <c r="Y1083" s="981"/>
      <c r="Z1083" s="981"/>
      <c r="AA1083" s="981"/>
      <c r="AB1083" s="981"/>
      <c r="AC1083" s="981"/>
      <c r="AD1083" s="981"/>
      <c r="AE1083" s="981"/>
      <c r="AF1083" s="981"/>
    </row>
    <row r="1084" spans="1:32">
      <c r="A1084" s="981"/>
      <c r="B1084" s="635"/>
      <c r="J1084" s="982"/>
      <c r="K1084" s="982"/>
      <c r="O1084" s="981"/>
      <c r="P1084" s="981"/>
      <c r="Q1084" s="981"/>
      <c r="R1084" s="981"/>
      <c r="S1084" s="981"/>
      <c r="T1084" s="981"/>
      <c r="U1084" s="981"/>
      <c r="V1084" s="981"/>
      <c r="W1084" s="981"/>
      <c r="X1084" s="981"/>
      <c r="Y1084" s="981"/>
      <c r="Z1084" s="981"/>
      <c r="AA1084" s="981"/>
      <c r="AB1084" s="981"/>
      <c r="AC1084" s="981"/>
      <c r="AD1084" s="981"/>
      <c r="AE1084" s="981"/>
      <c r="AF1084" s="981"/>
    </row>
    <row r="1085" spans="1:32">
      <c r="A1085" s="981"/>
      <c r="B1085" s="635"/>
      <c r="J1085" s="982"/>
      <c r="K1085" s="982"/>
      <c r="O1085" s="981"/>
      <c r="P1085" s="981"/>
      <c r="Q1085" s="981"/>
      <c r="R1085" s="981"/>
      <c r="S1085" s="981"/>
      <c r="T1085" s="981"/>
      <c r="U1085" s="981"/>
      <c r="V1085" s="981"/>
      <c r="W1085" s="981"/>
      <c r="X1085" s="981"/>
      <c r="Y1085" s="981"/>
      <c r="Z1085" s="981"/>
      <c r="AA1085" s="981"/>
      <c r="AB1085" s="981"/>
      <c r="AC1085" s="981"/>
      <c r="AD1085" s="981"/>
      <c r="AE1085" s="981"/>
      <c r="AF1085" s="981"/>
    </row>
    <row r="1086" spans="1:32">
      <c r="A1086" s="981"/>
      <c r="B1086" s="635"/>
      <c r="J1086" s="982"/>
      <c r="K1086" s="982"/>
      <c r="O1086" s="981"/>
      <c r="P1086" s="981"/>
      <c r="Q1086" s="981"/>
      <c r="R1086" s="981"/>
      <c r="S1086" s="981"/>
      <c r="T1086" s="981"/>
      <c r="U1086" s="981"/>
      <c r="V1086" s="981"/>
      <c r="W1086" s="981"/>
      <c r="X1086" s="981"/>
      <c r="Y1086" s="981"/>
      <c r="Z1086" s="981"/>
      <c r="AA1086" s="981"/>
      <c r="AB1086" s="981"/>
      <c r="AC1086" s="981"/>
      <c r="AD1086" s="981"/>
      <c r="AE1086" s="981"/>
      <c r="AF1086" s="981"/>
    </row>
    <row r="1087" spans="1:32">
      <c r="A1087" s="981"/>
      <c r="B1087" s="635"/>
      <c r="J1087" s="982"/>
      <c r="K1087" s="982"/>
      <c r="O1087" s="981"/>
      <c r="P1087" s="981"/>
      <c r="Q1087" s="981"/>
      <c r="R1087" s="981"/>
      <c r="S1087" s="981"/>
      <c r="T1087" s="981"/>
      <c r="U1087" s="981"/>
      <c r="V1087" s="981"/>
      <c r="W1087" s="981"/>
      <c r="X1087" s="981"/>
      <c r="Y1087" s="981"/>
      <c r="Z1087" s="981"/>
      <c r="AA1087" s="981"/>
      <c r="AB1087" s="981"/>
      <c r="AC1087" s="981"/>
      <c r="AD1087" s="981"/>
      <c r="AE1087" s="981"/>
      <c r="AF1087" s="981"/>
    </row>
    <row r="1088" spans="1:32">
      <c r="A1088" s="981"/>
      <c r="B1088" s="635"/>
      <c r="J1088" s="982"/>
      <c r="K1088" s="982"/>
      <c r="O1088" s="981"/>
      <c r="P1088" s="981"/>
      <c r="Q1088" s="981"/>
      <c r="R1088" s="981"/>
      <c r="S1088" s="981"/>
      <c r="T1088" s="981"/>
      <c r="U1088" s="981"/>
      <c r="V1088" s="981"/>
      <c r="W1088" s="981"/>
      <c r="X1088" s="981"/>
      <c r="Y1088" s="981"/>
      <c r="Z1088" s="981"/>
      <c r="AA1088" s="981"/>
      <c r="AB1088" s="981"/>
      <c r="AC1088" s="981"/>
      <c r="AD1088" s="981"/>
      <c r="AE1088" s="981"/>
      <c r="AF1088" s="981"/>
    </row>
    <row r="1089" spans="1:32">
      <c r="A1089" s="981"/>
      <c r="B1089" s="635"/>
      <c r="J1089" s="982"/>
      <c r="K1089" s="982"/>
      <c r="O1089" s="981"/>
      <c r="P1089" s="981"/>
      <c r="Q1089" s="981"/>
      <c r="R1089" s="981"/>
      <c r="S1089" s="981"/>
      <c r="T1089" s="981"/>
      <c r="U1089" s="981"/>
      <c r="V1089" s="981"/>
      <c r="W1089" s="981"/>
      <c r="X1089" s="981"/>
      <c r="Y1089" s="981"/>
      <c r="Z1089" s="981"/>
      <c r="AA1089" s="981"/>
      <c r="AB1089" s="981"/>
      <c r="AC1089" s="981"/>
      <c r="AD1089" s="981"/>
      <c r="AE1089" s="981"/>
      <c r="AF1089" s="981"/>
    </row>
    <row r="1090" spans="1:32">
      <c r="A1090" s="981"/>
      <c r="B1090" s="635"/>
      <c r="J1090" s="982"/>
      <c r="K1090" s="982"/>
      <c r="O1090" s="981"/>
      <c r="P1090" s="981"/>
      <c r="Q1090" s="981"/>
      <c r="R1090" s="981"/>
      <c r="S1090" s="981"/>
      <c r="T1090" s="981"/>
      <c r="U1090" s="981"/>
      <c r="V1090" s="981"/>
      <c r="W1090" s="981"/>
      <c r="X1090" s="981"/>
      <c r="Y1090" s="981"/>
      <c r="Z1090" s="981"/>
      <c r="AA1090" s="981"/>
      <c r="AB1090" s="981"/>
      <c r="AC1090" s="981"/>
      <c r="AD1090" s="981"/>
      <c r="AE1090" s="981"/>
      <c r="AF1090" s="981"/>
    </row>
    <row r="1091" spans="1:32">
      <c r="A1091" s="981"/>
      <c r="B1091" s="635"/>
      <c r="J1091" s="982"/>
      <c r="K1091" s="982"/>
      <c r="O1091" s="981"/>
      <c r="P1091" s="981"/>
      <c r="Q1091" s="981"/>
      <c r="R1091" s="981"/>
      <c r="S1091" s="981"/>
      <c r="T1091" s="981"/>
      <c r="U1091" s="981"/>
      <c r="V1091" s="981"/>
      <c r="W1091" s="981"/>
      <c r="X1091" s="981"/>
      <c r="Y1091" s="981"/>
      <c r="Z1091" s="981"/>
      <c r="AA1091" s="981"/>
      <c r="AB1091" s="981"/>
      <c r="AC1091" s="981"/>
      <c r="AD1091" s="981"/>
      <c r="AE1091" s="981"/>
      <c r="AF1091" s="981"/>
    </row>
    <row r="1092" spans="1:32">
      <c r="A1092" s="981"/>
      <c r="B1092" s="635"/>
      <c r="J1092" s="982"/>
      <c r="K1092" s="982"/>
      <c r="O1092" s="981"/>
      <c r="P1092" s="981"/>
      <c r="Q1092" s="981"/>
      <c r="R1092" s="981"/>
      <c r="S1092" s="981"/>
      <c r="T1092" s="981"/>
      <c r="U1092" s="981"/>
      <c r="V1092" s="981"/>
      <c r="W1092" s="981"/>
      <c r="X1092" s="981"/>
      <c r="Y1092" s="981"/>
      <c r="Z1092" s="981"/>
      <c r="AA1092" s="981"/>
      <c r="AB1092" s="981"/>
      <c r="AC1092" s="981"/>
      <c r="AD1092" s="981"/>
      <c r="AE1092" s="981"/>
      <c r="AF1092" s="981"/>
    </row>
    <row r="1093" spans="1:32">
      <c r="A1093" s="981"/>
      <c r="B1093" s="635"/>
      <c r="J1093" s="982"/>
      <c r="K1093" s="982"/>
      <c r="O1093" s="981"/>
      <c r="P1093" s="981"/>
      <c r="Q1093" s="981"/>
      <c r="R1093" s="981"/>
      <c r="S1093" s="981"/>
      <c r="T1093" s="981"/>
      <c r="U1093" s="981"/>
      <c r="V1093" s="981"/>
      <c r="W1093" s="981"/>
      <c r="X1093" s="981"/>
      <c r="Y1093" s="981"/>
      <c r="Z1093" s="981"/>
      <c r="AA1093" s="981"/>
      <c r="AB1093" s="981"/>
      <c r="AC1093" s="981"/>
      <c r="AD1093" s="981"/>
      <c r="AE1093" s="981"/>
      <c r="AF1093" s="981"/>
    </row>
    <row r="1094" spans="1:32">
      <c r="A1094" s="981"/>
      <c r="B1094" s="635"/>
      <c r="J1094" s="982"/>
      <c r="K1094" s="982"/>
      <c r="O1094" s="981"/>
      <c r="P1094" s="981"/>
      <c r="Q1094" s="981"/>
      <c r="R1094" s="981"/>
      <c r="S1094" s="981"/>
      <c r="T1094" s="981"/>
      <c r="U1094" s="981"/>
      <c r="V1094" s="981"/>
      <c r="W1094" s="981"/>
      <c r="X1094" s="981"/>
      <c r="Y1094" s="981"/>
      <c r="Z1094" s="981"/>
      <c r="AA1094" s="981"/>
      <c r="AB1094" s="981"/>
      <c r="AC1094" s="981"/>
      <c r="AD1094" s="981"/>
      <c r="AE1094" s="981"/>
      <c r="AF1094" s="981"/>
    </row>
    <row r="1095" spans="1:32">
      <c r="A1095" s="981"/>
      <c r="B1095" s="635"/>
      <c r="J1095" s="982"/>
      <c r="K1095" s="982"/>
      <c r="O1095" s="981"/>
      <c r="P1095" s="981"/>
      <c r="Q1095" s="981"/>
      <c r="R1095" s="981"/>
      <c r="S1095" s="981"/>
      <c r="T1095" s="981"/>
      <c r="U1095" s="981"/>
      <c r="V1095" s="981"/>
      <c r="W1095" s="981"/>
      <c r="X1095" s="981"/>
      <c r="Y1095" s="981"/>
      <c r="Z1095" s="981"/>
      <c r="AA1095" s="981"/>
      <c r="AB1095" s="981"/>
      <c r="AC1095" s="981"/>
      <c r="AD1095" s="981"/>
      <c r="AE1095" s="981"/>
      <c r="AF1095" s="981"/>
    </row>
    <row r="1096" spans="1:32">
      <c r="A1096" s="981"/>
      <c r="B1096" s="635"/>
      <c r="J1096" s="982"/>
      <c r="K1096" s="982"/>
      <c r="O1096" s="981"/>
      <c r="P1096" s="981"/>
      <c r="Q1096" s="981"/>
      <c r="R1096" s="981"/>
      <c r="S1096" s="981"/>
      <c r="T1096" s="981"/>
      <c r="U1096" s="981"/>
      <c r="V1096" s="981"/>
      <c r="W1096" s="981"/>
      <c r="X1096" s="981"/>
      <c r="Y1096" s="981"/>
      <c r="Z1096" s="981"/>
      <c r="AA1096" s="981"/>
      <c r="AB1096" s="981"/>
      <c r="AC1096" s="981"/>
      <c r="AD1096" s="981"/>
      <c r="AE1096" s="981"/>
      <c r="AF1096" s="981"/>
    </row>
    <row r="1097" spans="1:32">
      <c r="A1097" s="981"/>
      <c r="B1097" s="635"/>
      <c r="J1097" s="982"/>
      <c r="K1097" s="982"/>
      <c r="O1097" s="981"/>
      <c r="P1097" s="981"/>
      <c r="Q1097" s="981"/>
      <c r="R1097" s="981"/>
      <c r="S1097" s="981"/>
      <c r="T1097" s="981"/>
      <c r="U1097" s="981"/>
      <c r="V1097" s="981"/>
      <c r="W1097" s="981"/>
      <c r="X1097" s="981"/>
      <c r="Y1097" s="981"/>
      <c r="Z1097" s="981"/>
      <c r="AA1097" s="981"/>
      <c r="AB1097" s="981"/>
      <c r="AC1097" s="981"/>
      <c r="AD1097" s="981"/>
      <c r="AE1097" s="981"/>
      <c r="AF1097" s="981"/>
    </row>
    <row r="1098" spans="1:32">
      <c r="A1098" s="981"/>
      <c r="B1098" s="635"/>
      <c r="J1098" s="982"/>
      <c r="K1098" s="982"/>
      <c r="O1098" s="981"/>
      <c r="P1098" s="981"/>
      <c r="Q1098" s="981"/>
      <c r="R1098" s="981"/>
      <c r="S1098" s="981"/>
      <c r="T1098" s="981"/>
      <c r="U1098" s="981"/>
      <c r="V1098" s="981"/>
      <c r="W1098" s="981"/>
      <c r="X1098" s="981"/>
      <c r="Y1098" s="981"/>
      <c r="Z1098" s="981"/>
      <c r="AA1098" s="981"/>
      <c r="AB1098" s="981"/>
      <c r="AC1098" s="981"/>
      <c r="AD1098" s="981"/>
      <c r="AE1098" s="981"/>
      <c r="AF1098" s="981"/>
    </row>
    <row r="1099" spans="1:32">
      <c r="A1099" s="981"/>
      <c r="B1099" s="635"/>
      <c r="J1099" s="982"/>
      <c r="K1099" s="982"/>
      <c r="O1099" s="981"/>
      <c r="P1099" s="981"/>
      <c r="Q1099" s="981"/>
      <c r="R1099" s="981"/>
      <c r="S1099" s="981"/>
      <c r="T1099" s="981"/>
      <c r="U1099" s="981"/>
      <c r="V1099" s="981"/>
      <c r="W1099" s="981"/>
      <c r="X1099" s="981"/>
      <c r="Y1099" s="981"/>
      <c r="Z1099" s="981"/>
      <c r="AA1099" s="981"/>
      <c r="AB1099" s="981"/>
      <c r="AC1099" s="981"/>
      <c r="AD1099" s="981"/>
      <c r="AE1099" s="981"/>
      <c r="AF1099" s="981"/>
    </row>
    <row r="1100" spans="1:32">
      <c r="A1100" s="981"/>
      <c r="B1100" s="635"/>
      <c r="J1100" s="982"/>
      <c r="K1100" s="982"/>
      <c r="O1100" s="981"/>
      <c r="P1100" s="981"/>
      <c r="Q1100" s="981"/>
      <c r="R1100" s="981"/>
      <c r="S1100" s="981"/>
      <c r="T1100" s="981"/>
      <c r="U1100" s="981"/>
      <c r="V1100" s="981"/>
      <c r="W1100" s="981"/>
      <c r="X1100" s="981"/>
      <c r="Y1100" s="981"/>
      <c r="Z1100" s="981"/>
      <c r="AA1100" s="981"/>
      <c r="AB1100" s="981"/>
      <c r="AC1100" s="981"/>
      <c r="AD1100" s="981"/>
      <c r="AE1100" s="981"/>
      <c r="AF1100" s="981"/>
    </row>
    <row r="1101" spans="1:32">
      <c r="A1101" s="981"/>
      <c r="B1101" s="635"/>
      <c r="J1101" s="982"/>
      <c r="K1101" s="982"/>
      <c r="O1101" s="981"/>
      <c r="P1101" s="981"/>
      <c r="Q1101" s="981"/>
      <c r="R1101" s="981"/>
      <c r="S1101" s="981"/>
      <c r="T1101" s="981"/>
      <c r="U1101" s="981"/>
      <c r="V1101" s="981"/>
      <c r="W1101" s="981"/>
      <c r="X1101" s="981"/>
      <c r="Y1101" s="981"/>
      <c r="Z1101" s="981"/>
      <c r="AA1101" s="981"/>
      <c r="AB1101" s="981"/>
      <c r="AC1101" s="981"/>
      <c r="AD1101" s="981"/>
      <c r="AE1101" s="981"/>
      <c r="AF1101" s="981"/>
    </row>
    <row r="1102" spans="1:32">
      <c r="A1102" s="981"/>
      <c r="B1102" s="635"/>
      <c r="J1102" s="982"/>
      <c r="K1102" s="982"/>
      <c r="O1102" s="981"/>
      <c r="P1102" s="981"/>
      <c r="Q1102" s="981"/>
      <c r="R1102" s="981"/>
      <c r="S1102" s="981"/>
      <c r="T1102" s="981"/>
      <c r="U1102" s="981"/>
      <c r="V1102" s="981"/>
      <c r="W1102" s="981"/>
      <c r="X1102" s="981"/>
      <c r="Y1102" s="981"/>
      <c r="Z1102" s="981"/>
      <c r="AA1102" s="981"/>
      <c r="AB1102" s="981"/>
      <c r="AC1102" s="981"/>
      <c r="AD1102" s="981"/>
      <c r="AE1102" s="981"/>
      <c r="AF1102" s="981"/>
    </row>
    <row r="1103" spans="1:32">
      <c r="A1103" s="981"/>
      <c r="B1103" s="635"/>
      <c r="J1103" s="982"/>
      <c r="K1103" s="982"/>
      <c r="O1103" s="981"/>
      <c r="P1103" s="981"/>
      <c r="Q1103" s="981"/>
      <c r="R1103" s="981"/>
      <c r="S1103" s="981"/>
      <c r="T1103" s="981"/>
      <c r="U1103" s="981"/>
      <c r="V1103" s="981"/>
      <c r="W1103" s="981"/>
      <c r="X1103" s="981"/>
      <c r="Y1103" s="981"/>
      <c r="Z1103" s="981"/>
      <c r="AA1103" s="981"/>
      <c r="AB1103" s="981"/>
      <c r="AC1103" s="981"/>
      <c r="AD1103" s="981"/>
      <c r="AE1103" s="981"/>
      <c r="AF1103" s="981"/>
    </row>
    <row r="1104" spans="1:32">
      <c r="A1104" s="981"/>
      <c r="B1104" s="635"/>
      <c r="J1104" s="982"/>
      <c r="K1104" s="982"/>
      <c r="O1104" s="981"/>
      <c r="P1104" s="981"/>
      <c r="Q1104" s="981"/>
      <c r="R1104" s="981"/>
      <c r="S1104" s="981"/>
      <c r="T1104" s="981"/>
      <c r="U1104" s="981"/>
      <c r="V1104" s="981"/>
      <c r="W1104" s="981"/>
      <c r="X1104" s="981"/>
      <c r="Y1104" s="981"/>
      <c r="Z1104" s="981"/>
      <c r="AA1104" s="981"/>
      <c r="AB1104" s="981"/>
      <c r="AC1104" s="981"/>
      <c r="AD1104" s="981"/>
      <c r="AE1104" s="981"/>
      <c r="AF1104" s="981"/>
    </row>
    <row r="1105" spans="1:32">
      <c r="A1105" s="981"/>
      <c r="B1105" s="635"/>
      <c r="J1105" s="982"/>
      <c r="K1105" s="982"/>
      <c r="O1105" s="981"/>
      <c r="P1105" s="981"/>
      <c r="Q1105" s="981"/>
      <c r="R1105" s="981"/>
      <c r="S1105" s="981"/>
      <c r="T1105" s="981"/>
      <c r="U1105" s="981"/>
      <c r="V1105" s="981"/>
      <c r="W1105" s="981"/>
      <c r="X1105" s="981"/>
      <c r="Y1105" s="981"/>
      <c r="Z1105" s="981"/>
      <c r="AA1105" s="981"/>
      <c r="AB1105" s="981"/>
      <c r="AC1105" s="981"/>
      <c r="AD1105" s="981"/>
      <c r="AE1105" s="981"/>
      <c r="AF1105" s="981"/>
    </row>
    <row r="1106" spans="1:32">
      <c r="A1106" s="981"/>
      <c r="B1106" s="635"/>
      <c r="J1106" s="982"/>
      <c r="K1106" s="982"/>
      <c r="O1106" s="981"/>
      <c r="P1106" s="981"/>
      <c r="Q1106" s="981"/>
      <c r="R1106" s="981"/>
      <c r="S1106" s="981"/>
      <c r="T1106" s="981"/>
      <c r="U1106" s="981"/>
      <c r="V1106" s="981"/>
      <c r="W1106" s="981"/>
      <c r="X1106" s="981"/>
      <c r="Y1106" s="981"/>
      <c r="Z1106" s="981"/>
      <c r="AA1106" s="981"/>
      <c r="AB1106" s="981"/>
      <c r="AC1106" s="981"/>
      <c r="AD1106" s="981"/>
      <c r="AE1106" s="981"/>
      <c r="AF1106" s="981"/>
    </row>
    <row r="1107" spans="1:32">
      <c r="A1107" s="981"/>
      <c r="B1107" s="635"/>
      <c r="J1107" s="982"/>
      <c r="K1107" s="982"/>
      <c r="O1107" s="981"/>
      <c r="P1107" s="981"/>
      <c r="Q1107" s="981"/>
      <c r="R1107" s="981"/>
      <c r="S1107" s="981"/>
      <c r="T1107" s="981"/>
      <c r="U1107" s="981"/>
      <c r="V1107" s="981"/>
      <c r="W1107" s="981"/>
      <c r="X1107" s="981"/>
      <c r="Y1107" s="981"/>
      <c r="Z1107" s="981"/>
      <c r="AA1107" s="981"/>
      <c r="AB1107" s="981"/>
      <c r="AC1107" s="981"/>
      <c r="AD1107" s="981"/>
      <c r="AE1107" s="981"/>
      <c r="AF1107" s="981"/>
    </row>
    <row r="1108" spans="1:32">
      <c r="A1108" s="981"/>
      <c r="B1108" s="635"/>
      <c r="J1108" s="982"/>
      <c r="K1108" s="982"/>
      <c r="O1108" s="981"/>
      <c r="P1108" s="981"/>
      <c r="Q1108" s="981"/>
      <c r="R1108" s="981"/>
      <c r="S1108" s="981"/>
      <c r="T1108" s="981"/>
      <c r="U1108" s="981"/>
      <c r="V1108" s="981"/>
      <c r="W1108" s="981"/>
      <c r="X1108" s="981"/>
      <c r="Y1108" s="981"/>
      <c r="Z1108" s="981"/>
      <c r="AA1108" s="981"/>
      <c r="AB1108" s="981"/>
      <c r="AC1108" s="981"/>
      <c r="AD1108" s="981"/>
      <c r="AE1108" s="981"/>
      <c r="AF1108" s="981"/>
    </row>
    <row r="1109" spans="1:32">
      <c r="A1109" s="981"/>
      <c r="B1109" s="635"/>
      <c r="J1109" s="982"/>
      <c r="K1109" s="982"/>
      <c r="O1109" s="981"/>
      <c r="P1109" s="981"/>
      <c r="Q1109" s="981"/>
      <c r="R1109" s="981"/>
      <c r="S1109" s="981"/>
      <c r="T1109" s="981"/>
      <c r="U1109" s="981"/>
      <c r="V1109" s="981"/>
      <c r="W1109" s="981"/>
      <c r="X1109" s="981"/>
      <c r="Y1109" s="981"/>
      <c r="Z1109" s="981"/>
      <c r="AA1109" s="981"/>
      <c r="AB1109" s="981"/>
      <c r="AC1109" s="981"/>
      <c r="AD1109" s="981"/>
      <c r="AE1109" s="981"/>
      <c r="AF1109" s="981"/>
    </row>
    <row r="1110" spans="1:32">
      <c r="A1110" s="981"/>
      <c r="B1110" s="635"/>
      <c r="J1110" s="982"/>
      <c r="K1110" s="982"/>
      <c r="O1110" s="981"/>
      <c r="P1110" s="981"/>
      <c r="Q1110" s="981"/>
      <c r="R1110" s="981"/>
      <c r="S1110" s="981"/>
      <c r="T1110" s="981"/>
      <c r="U1110" s="981"/>
      <c r="V1110" s="981"/>
      <c r="W1110" s="981"/>
      <c r="X1110" s="981"/>
      <c r="Y1110" s="981"/>
      <c r="Z1110" s="981"/>
      <c r="AA1110" s="981"/>
      <c r="AB1110" s="981"/>
      <c r="AC1110" s="981"/>
      <c r="AD1110" s="981"/>
      <c r="AE1110" s="981"/>
      <c r="AF1110" s="981"/>
    </row>
    <row r="1111" spans="1:32">
      <c r="A1111" s="981"/>
      <c r="B1111" s="635"/>
      <c r="J1111" s="982"/>
      <c r="K1111" s="982"/>
      <c r="O1111" s="981"/>
      <c r="P1111" s="981"/>
      <c r="Q1111" s="981"/>
      <c r="R1111" s="981"/>
      <c r="S1111" s="981"/>
      <c r="T1111" s="981"/>
      <c r="U1111" s="981"/>
      <c r="V1111" s="981"/>
      <c r="W1111" s="981"/>
      <c r="X1111" s="981"/>
      <c r="Y1111" s="981"/>
      <c r="Z1111" s="981"/>
      <c r="AA1111" s="981"/>
      <c r="AB1111" s="981"/>
      <c r="AC1111" s="981"/>
      <c r="AD1111" s="981"/>
      <c r="AE1111" s="981"/>
      <c r="AF1111" s="981"/>
    </row>
    <row r="1112" spans="1:32">
      <c r="A1112" s="981"/>
      <c r="B1112" s="635"/>
      <c r="J1112" s="982"/>
      <c r="K1112" s="982"/>
      <c r="O1112" s="981"/>
      <c r="P1112" s="981"/>
      <c r="Q1112" s="981"/>
      <c r="R1112" s="981"/>
      <c r="S1112" s="981"/>
      <c r="T1112" s="981"/>
      <c r="U1112" s="981"/>
      <c r="V1112" s="981"/>
      <c r="W1112" s="981"/>
      <c r="X1112" s="981"/>
      <c r="Y1112" s="981"/>
      <c r="Z1112" s="981"/>
      <c r="AA1112" s="981"/>
      <c r="AB1112" s="981"/>
      <c r="AC1112" s="981"/>
      <c r="AD1112" s="981"/>
      <c r="AE1112" s="981"/>
      <c r="AF1112" s="981"/>
    </row>
    <row r="1113" spans="1:32">
      <c r="A1113" s="981"/>
      <c r="B1113" s="635"/>
      <c r="J1113" s="982"/>
      <c r="K1113" s="982"/>
      <c r="O1113" s="981"/>
      <c r="P1113" s="981"/>
      <c r="Q1113" s="981"/>
      <c r="R1113" s="981"/>
      <c r="S1113" s="981"/>
      <c r="T1113" s="981"/>
      <c r="U1113" s="981"/>
      <c r="V1113" s="981"/>
      <c r="W1113" s="981"/>
      <c r="X1113" s="981"/>
      <c r="Y1113" s="981"/>
      <c r="Z1113" s="981"/>
      <c r="AA1113" s="981"/>
      <c r="AB1113" s="981"/>
      <c r="AC1113" s="981"/>
      <c r="AD1113" s="981"/>
      <c r="AE1113" s="981"/>
      <c r="AF1113" s="981"/>
    </row>
    <row r="1114" spans="1:32">
      <c r="A1114" s="981"/>
      <c r="B1114" s="635"/>
      <c r="J1114" s="982"/>
      <c r="K1114" s="982"/>
      <c r="O1114" s="981"/>
      <c r="P1114" s="981"/>
      <c r="Q1114" s="981"/>
      <c r="R1114" s="981"/>
      <c r="S1114" s="981"/>
      <c r="T1114" s="981"/>
      <c r="U1114" s="981"/>
      <c r="V1114" s="981"/>
      <c r="W1114" s="981"/>
      <c r="X1114" s="981"/>
      <c r="Y1114" s="981"/>
      <c r="Z1114" s="981"/>
      <c r="AA1114" s="981"/>
      <c r="AB1114" s="981"/>
      <c r="AC1114" s="981"/>
      <c r="AD1114" s="981"/>
      <c r="AE1114" s="981"/>
      <c r="AF1114" s="981"/>
    </row>
    <row r="1115" spans="1:32">
      <c r="A1115" s="981"/>
      <c r="B1115" s="635"/>
      <c r="J1115" s="982"/>
      <c r="K1115" s="982"/>
      <c r="O1115" s="981"/>
      <c r="P1115" s="981"/>
      <c r="Q1115" s="981"/>
      <c r="R1115" s="981"/>
      <c r="S1115" s="981"/>
      <c r="T1115" s="981"/>
      <c r="U1115" s="981"/>
      <c r="V1115" s="981"/>
      <c r="W1115" s="981"/>
      <c r="X1115" s="981"/>
      <c r="Y1115" s="981"/>
      <c r="Z1115" s="981"/>
      <c r="AA1115" s="981"/>
      <c r="AB1115" s="981"/>
      <c r="AC1115" s="981"/>
      <c r="AD1115" s="981"/>
      <c r="AE1115" s="981"/>
      <c r="AF1115" s="981"/>
    </row>
    <row r="1116" spans="1:32">
      <c r="A1116" s="981"/>
      <c r="B1116" s="635"/>
      <c r="J1116" s="982"/>
      <c r="K1116" s="982"/>
      <c r="O1116" s="981"/>
      <c r="P1116" s="981"/>
      <c r="Q1116" s="981"/>
      <c r="R1116" s="981"/>
      <c r="S1116" s="981"/>
      <c r="T1116" s="981"/>
      <c r="U1116" s="981"/>
      <c r="V1116" s="981"/>
      <c r="W1116" s="981"/>
      <c r="X1116" s="981"/>
      <c r="Y1116" s="981"/>
      <c r="Z1116" s="981"/>
      <c r="AA1116" s="981"/>
      <c r="AB1116" s="981"/>
      <c r="AC1116" s="981"/>
      <c r="AD1116" s="981"/>
      <c r="AE1116" s="981"/>
      <c r="AF1116" s="981"/>
    </row>
    <row r="1117" spans="1:32">
      <c r="A1117" s="981"/>
      <c r="B1117" s="635"/>
      <c r="J1117" s="982"/>
      <c r="K1117" s="982"/>
      <c r="O1117" s="981"/>
      <c r="P1117" s="981"/>
      <c r="Q1117" s="981"/>
      <c r="R1117" s="981"/>
      <c r="S1117" s="981"/>
      <c r="T1117" s="981"/>
      <c r="U1117" s="981"/>
      <c r="V1117" s="981"/>
      <c r="W1117" s="981"/>
      <c r="X1117" s="981"/>
      <c r="Y1117" s="981"/>
      <c r="Z1117" s="981"/>
      <c r="AA1117" s="981"/>
      <c r="AB1117" s="981"/>
      <c r="AC1117" s="981"/>
      <c r="AD1117" s="981"/>
      <c r="AE1117" s="981"/>
      <c r="AF1117" s="981"/>
    </row>
    <row r="1118" spans="1:32">
      <c r="A1118" s="981"/>
      <c r="B1118" s="635"/>
      <c r="J1118" s="982"/>
      <c r="K1118" s="982"/>
      <c r="O1118" s="981"/>
      <c r="P1118" s="981"/>
      <c r="Q1118" s="981"/>
      <c r="R1118" s="981"/>
      <c r="S1118" s="981"/>
      <c r="T1118" s="981"/>
      <c r="U1118" s="981"/>
      <c r="V1118" s="981"/>
      <c r="W1118" s="981"/>
      <c r="X1118" s="981"/>
      <c r="Y1118" s="981"/>
      <c r="Z1118" s="981"/>
      <c r="AA1118" s="981"/>
      <c r="AB1118" s="981"/>
      <c r="AC1118" s="981"/>
      <c r="AD1118" s="981"/>
      <c r="AE1118" s="981"/>
      <c r="AF1118" s="981"/>
    </row>
    <row r="1119" spans="1:32">
      <c r="A1119" s="981"/>
      <c r="B1119" s="635"/>
      <c r="J1119" s="982"/>
      <c r="K1119" s="982"/>
      <c r="O1119" s="981"/>
      <c r="P1119" s="981"/>
      <c r="Q1119" s="981"/>
      <c r="R1119" s="981"/>
      <c r="S1119" s="981"/>
      <c r="T1119" s="981"/>
      <c r="U1119" s="981"/>
      <c r="V1119" s="981"/>
      <c r="W1119" s="981"/>
      <c r="X1119" s="981"/>
      <c r="Y1119" s="981"/>
      <c r="Z1119" s="981"/>
      <c r="AA1119" s="981"/>
      <c r="AB1119" s="981"/>
      <c r="AC1119" s="981"/>
      <c r="AD1119" s="981"/>
      <c r="AE1119" s="981"/>
      <c r="AF1119" s="981"/>
    </row>
    <row r="1120" spans="1:32">
      <c r="A1120" s="981"/>
      <c r="B1120" s="635"/>
      <c r="J1120" s="982"/>
      <c r="K1120" s="982"/>
      <c r="O1120" s="981"/>
      <c r="P1120" s="981"/>
      <c r="Q1120" s="981"/>
      <c r="R1120" s="981"/>
      <c r="S1120" s="981"/>
      <c r="T1120" s="981"/>
      <c r="U1120" s="981"/>
      <c r="V1120" s="981"/>
      <c r="W1120" s="981"/>
      <c r="X1120" s="981"/>
      <c r="Y1120" s="981"/>
      <c r="Z1120" s="981"/>
      <c r="AA1120" s="981"/>
      <c r="AB1120" s="981"/>
      <c r="AC1120" s="981"/>
      <c r="AD1120" s="981"/>
      <c r="AE1120" s="981"/>
      <c r="AF1120" s="981"/>
    </row>
    <row r="1121" spans="1:32">
      <c r="A1121" s="981"/>
      <c r="B1121" s="635"/>
      <c r="J1121" s="982"/>
      <c r="K1121" s="982"/>
      <c r="O1121" s="981"/>
      <c r="P1121" s="981"/>
      <c r="Q1121" s="981"/>
      <c r="R1121" s="981"/>
      <c r="S1121" s="981"/>
      <c r="T1121" s="981"/>
      <c r="U1121" s="981"/>
      <c r="V1121" s="981"/>
      <c r="W1121" s="981"/>
      <c r="X1121" s="981"/>
      <c r="Y1121" s="981"/>
      <c r="Z1121" s="981"/>
      <c r="AA1121" s="981"/>
      <c r="AB1121" s="981"/>
      <c r="AC1121" s="981"/>
      <c r="AD1121" s="981"/>
      <c r="AE1121" s="981"/>
      <c r="AF1121" s="981"/>
    </row>
    <row r="1122" spans="1:32">
      <c r="A1122" s="981"/>
      <c r="B1122" s="635"/>
      <c r="J1122" s="982"/>
      <c r="K1122" s="982"/>
      <c r="O1122" s="981"/>
      <c r="P1122" s="981"/>
      <c r="Q1122" s="981"/>
      <c r="R1122" s="981"/>
      <c r="S1122" s="981"/>
      <c r="T1122" s="981"/>
      <c r="U1122" s="981"/>
      <c r="V1122" s="981"/>
      <c r="W1122" s="981"/>
      <c r="X1122" s="981"/>
      <c r="Y1122" s="981"/>
      <c r="Z1122" s="981"/>
      <c r="AA1122" s="981"/>
      <c r="AB1122" s="981"/>
      <c r="AC1122" s="981"/>
      <c r="AD1122" s="981"/>
      <c r="AE1122" s="981"/>
      <c r="AF1122" s="981"/>
    </row>
    <row r="1123" spans="1:32">
      <c r="A1123" s="981"/>
      <c r="B1123" s="635"/>
      <c r="J1123" s="982"/>
      <c r="K1123" s="982"/>
      <c r="O1123" s="981"/>
      <c r="P1123" s="981"/>
      <c r="Q1123" s="981"/>
      <c r="R1123" s="981"/>
      <c r="S1123" s="981"/>
      <c r="T1123" s="981"/>
      <c r="U1123" s="981"/>
      <c r="V1123" s="981"/>
      <c r="W1123" s="981"/>
      <c r="X1123" s="981"/>
      <c r="Y1123" s="981"/>
      <c r="Z1123" s="981"/>
      <c r="AA1123" s="981"/>
      <c r="AB1123" s="981"/>
      <c r="AC1123" s="981"/>
      <c r="AD1123" s="981"/>
      <c r="AE1123" s="981"/>
      <c r="AF1123" s="981"/>
    </row>
    <row r="1124" spans="1:32">
      <c r="A1124" s="981"/>
      <c r="B1124" s="635"/>
      <c r="J1124" s="982"/>
      <c r="K1124" s="982"/>
      <c r="O1124" s="981"/>
      <c r="P1124" s="981"/>
      <c r="Q1124" s="981"/>
      <c r="R1124" s="981"/>
      <c r="S1124" s="981"/>
      <c r="T1124" s="981"/>
      <c r="U1124" s="981"/>
      <c r="V1124" s="981"/>
      <c r="W1124" s="981"/>
      <c r="X1124" s="981"/>
      <c r="Y1124" s="981"/>
      <c r="Z1124" s="981"/>
      <c r="AA1124" s="981"/>
      <c r="AB1124" s="981"/>
      <c r="AC1124" s="981"/>
      <c r="AD1124" s="981"/>
      <c r="AE1124" s="981"/>
      <c r="AF1124" s="981"/>
    </row>
    <row r="1125" spans="1:32">
      <c r="A1125" s="981"/>
      <c r="B1125" s="635"/>
      <c r="J1125" s="982"/>
      <c r="K1125" s="982"/>
      <c r="O1125" s="981"/>
      <c r="P1125" s="981"/>
      <c r="Q1125" s="981"/>
      <c r="R1125" s="981"/>
      <c r="S1125" s="981"/>
      <c r="T1125" s="981"/>
      <c r="U1125" s="981"/>
      <c r="V1125" s="981"/>
      <c r="W1125" s="981"/>
      <c r="X1125" s="981"/>
      <c r="Y1125" s="981"/>
      <c r="Z1125" s="981"/>
      <c r="AA1125" s="981"/>
      <c r="AB1125" s="981"/>
      <c r="AC1125" s="981"/>
      <c r="AD1125" s="981"/>
      <c r="AE1125" s="981"/>
      <c r="AF1125" s="981"/>
    </row>
    <row r="1126" spans="1:32">
      <c r="A1126" s="981"/>
      <c r="B1126" s="635"/>
      <c r="J1126" s="982"/>
      <c r="K1126" s="982"/>
      <c r="O1126" s="981"/>
      <c r="P1126" s="981"/>
      <c r="Q1126" s="981"/>
      <c r="R1126" s="981"/>
      <c r="S1126" s="981"/>
      <c r="T1126" s="981"/>
      <c r="U1126" s="981"/>
      <c r="V1126" s="981"/>
      <c r="W1126" s="981"/>
      <c r="X1126" s="981"/>
      <c r="Y1126" s="981"/>
      <c r="Z1126" s="981"/>
      <c r="AA1126" s="981"/>
      <c r="AB1126" s="981"/>
      <c r="AC1126" s="981"/>
      <c r="AD1126" s="981"/>
      <c r="AE1126" s="981"/>
      <c r="AF1126" s="981"/>
    </row>
    <row r="1127" spans="1:32">
      <c r="A1127" s="981"/>
      <c r="B1127" s="635"/>
      <c r="J1127" s="982"/>
      <c r="K1127" s="982"/>
      <c r="O1127" s="981"/>
      <c r="P1127" s="981"/>
      <c r="Q1127" s="981"/>
      <c r="R1127" s="981"/>
      <c r="S1127" s="981"/>
      <c r="T1127" s="981"/>
      <c r="U1127" s="981"/>
      <c r="V1127" s="981"/>
      <c r="W1127" s="981"/>
      <c r="X1127" s="981"/>
      <c r="Y1127" s="981"/>
      <c r="Z1127" s="981"/>
      <c r="AA1127" s="981"/>
      <c r="AB1127" s="981"/>
      <c r="AC1127" s="981"/>
      <c r="AD1127" s="981"/>
      <c r="AE1127" s="981"/>
      <c r="AF1127" s="981"/>
    </row>
    <row r="1128" spans="1:32">
      <c r="A1128" s="981"/>
      <c r="B1128" s="635"/>
      <c r="J1128" s="982"/>
      <c r="K1128" s="982"/>
      <c r="O1128" s="981"/>
      <c r="P1128" s="981"/>
      <c r="Q1128" s="981"/>
      <c r="R1128" s="981"/>
      <c r="S1128" s="981"/>
      <c r="T1128" s="981"/>
      <c r="U1128" s="981"/>
      <c r="V1128" s="981"/>
      <c r="W1128" s="981"/>
      <c r="X1128" s="981"/>
      <c r="Y1128" s="981"/>
      <c r="Z1128" s="981"/>
      <c r="AA1128" s="981"/>
      <c r="AB1128" s="981"/>
      <c r="AC1128" s="981"/>
      <c r="AD1128" s="981"/>
      <c r="AE1128" s="981"/>
      <c r="AF1128" s="981"/>
    </row>
    <row r="1129" spans="1:32">
      <c r="A1129" s="981"/>
      <c r="B1129" s="635"/>
      <c r="J1129" s="982"/>
      <c r="K1129" s="982"/>
      <c r="O1129" s="981"/>
      <c r="P1129" s="981"/>
      <c r="Q1129" s="981"/>
      <c r="R1129" s="981"/>
      <c r="S1129" s="981"/>
      <c r="T1129" s="981"/>
      <c r="U1129" s="981"/>
      <c r="V1129" s="981"/>
      <c r="W1129" s="981"/>
      <c r="X1129" s="981"/>
      <c r="Y1129" s="981"/>
      <c r="Z1129" s="981"/>
      <c r="AA1129" s="981"/>
      <c r="AB1129" s="981"/>
      <c r="AC1129" s="981"/>
      <c r="AD1129" s="981"/>
      <c r="AE1129" s="981"/>
      <c r="AF1129" s="981"/>
    </row>
    <row r="1130" spans="1:32">
      <c r="A1130" s="981"/>
      <c r="B1130" s="635"/>
      <c r="J1130" s="982"/>
      <c r="K1130" s="982"/>
      <c r="O1130" s="981"/>
      <c r="P1130" s="981"/>
      <c r="Q1130" s="981"/>
      <c r="R1130" s="981"/>
      <c r="S1130" s="981"/>
      <c r="T1130" s="981"/>
      <c r="U1130" s="981"/>
      <c r="V1130" s="981"/>
      <c r="W1130" s="981"/>
      <c r="X1130" s="981"/>
      <c r="Y1130" s="981"/>
      <c r="Z1130" s="981"/>
      <c r="AA1130" s="981"/>
      <c r="AB1130" s="981"/>
      <c r="AC1130" s="981"/>
      <c r="AD1130" s="981"/>
      <c r="AE1130" s="981"/>
      <c r="AF1130" s="981"/>
    </row>
    <row r="1131" spans="1:32">
      <c r="A1131" s="981"/>
      <c r="B1131" s="635"/>
      <c r="J1131" s="982"/>
      <c r="K1131" s="982"/>
      <c r="O1131" s="981"/>
      <c r="P1131" s="981"/>
      <c r="Q1131" s="981"/>
      <c r="R1131" s="981"/>
      <c r="S1131" s="981"/>
      <c r="T1131" s="981"/>
      <c r="U1131" s="981"/>
      <c r="V1131" s="981"/>
      <c r="W1131" s="981"/>
      <c r="X1131" s="981"/>
      <c r="Y1131" s="981"/>
      <c r="Z1131" s="981"/>
      <c r="AA1131" s="981"/>
      <c r="AB1131" s="981"/>
      <c r="AC1131" s="981"/>
      <c r="AD1131" s="981"/>
      <c r="AE1131" s="981"/>
      <c r="AF1131" s="981"/>
    </row>
    <row r="1132" spans="1:32">
      <c r="A1132" s="981"/>
      <c r="B1132" s="635"/>
      <c r="J1132" s="982"/>
      <c r="K1132" s="982"/>
      <c r="O1132" s="981"/>
      <c r="P1132" s="981"/>
      <c r="Q1132" s="981"/>
      <c r="R1132" s="981"/>
      <c r="S1132" s="981"/>
      <c r="T1132" s="981"/>
      <c r="U1132" s="981"/>
      <c r="V1132" s="981"/>
      <c r="W1132" s="981"/>
      <c r="X1132" s="981"/>
      <c r="Y1132" s="981"/>
      <c r="Z1132" s="981"/>
      <c r="AA1132" s="981"/>
      <c r="AB1132" s="981"/>
      <c r="AC1132" s="981"/>
      <c r="AD1132" s="981"/>
      <c r="AE1132" s="981"/>
      <c r="AF1132" s="981"/>
    </row>
    <row r="1133" spans="1:32">
      <c r="A1133" s="981"/>
      <c r="B1133" s="635"/>
      <c r="J1133" s="982"/>
      <c r="K1133" s="982"/>
      <c r="O1133" s="981"/>
      <c r="P1133" s="981"/>
      <c r="Q1133" s="981"/>
      <c r="R1133" s="981"/>
      <c r="S1133" s="981"/>
      <c r="T1133" s="981"/>
      <c r="U1133" s="981"/>
      <c r="V1133" s="981"/>
      <c r="W1133" s="981"/>
      <c r="X1133" s="981"/>
      <c r="Y1133" s="981"/>
      <c r="Z1133" s="981"/>
      <c r="AA1133" s="981"/>
      <c r="AB1133" s="981"/>
      <c r="AC1133" s="981"/>
      <c r="AD1133" s="981"/>
      <c r="AE1133" s="981"/>
      <c r="AF1133" s="981"/>
    </row>
    <row r="1134" spans="1:32">
      <c r="A1134" s="981"/>
      <c r="B1134" s="635"/>
      <c r="J1134" s="982"/>
      <c r="K1134" s="982"/>
      <c r="O1134" s="981"/>
      <c r="P1134" s="981"/>
      <c r="Q1134" s="981"/>
      <c r="R1134" s="981"/>
      <c r="S1134" s="981"/>
      <c r="T1134" s="981"/>
      <c r="U1134" s="981"/>
      <c r="V1134" s="981"/>
      <c r="W1134" s="981"/>
      <c r="X1134" s="981"/>
      <c r="Y1134" s="981"/>
      <c r="Z1134" s="981"/>
      <c r="AA1134" s="981"/>
      <c r="AB1134" s="981"/>
      <c r="AC1134" s="981"/>
      <c r="AD1134" s="981"/>
      <c r="AE1134" s="981"/>
      <c r="AF1134" s="981"/>
    </row>
    <row r="1135" spans="1:32">
      <c r="A1135" s="981"/>
      <c r="B1135" s="635"/>
      <c r="J1135" s="982"/>
      <c r="K1135" s="982"/>
      <c r="O1135" s="981"/>
      <c r="P1135" s="981"/>
      <c r="Q1135" s="981"/>
      <c r="R1135" s="981"/>
      <c r="S1135" s="981"/>
      <c r="T1135" s="981"/>
      <c r="U1135" s="981"/>
      <c r="V1135" s="981"/>
      <c r="W1135" s="981"/>
      <c r="X1135" s="981"/>
      <c r="Y1135" s="981"/>
      <c r="Z1135" s="981"/>
      <c r="AA1135" s="981"/>
      <c r="AB1135" s="981"/>
      <c r="AC1135" s="981"/>
      <c r="AD1135" s="981"/>
      <c r="AE1135" s="981"/>
      <c r="AF1135" s="981"/>
    </row>
    <row r="1136" spans="1:32">
      <c r="A1136" s="981"/>
      <c r="B1136" s="635"/>
      <c r="J1136" s="982"/>
      <c r="K1136" s="982"/>
      <c r="O1136" s="981"/>
      <c r="P1136" s="981"/>
      <c r="Q1136" s="981"/>
      <c r="R1136" s="981"/>
      <c r="S1136" s="981"/>
      <c r="T1136" s="981"/>
      <c r="U1136" s="981"/>
      <c r="V1136" s="981"/>
      <c r="W1136" s="981"/>
      <c r="X1136" s="981"/>
      <c r="Y1136" s="981"/>
      <c r="Z1136" s="981"/>
      <c r="AA1136" s="981"/>
      <c r="AB1136" s="981"/>
      <c r="AC1136" s="981"/>
      <c r="AD1136" s="981"/>
      <c r="AE1136" s="981"/>
      <c r="AF1136" s="981"/>
    </row>
    <row r="1137" spans="1:32">
      <c r="A1137" s="981"/>
      <c r="B1137" s="635"/>
      <c r="J1137" s="982"/>
      <c r="K1137" s="982"/>
      <c r="O1137" s="981"/>
      <c r="P1137" s="981"/>
      <c r="Q1137" s="981"/>
      <c r="R1137" s="981"/>
      <c r="S1137" s="981"/>
      <c r="T1137" s="981"/>
      <c r="U1137" s="981"/>
      <c r="V1137" s="981"/>
      <c r="W1137" s="981"/>
      <c r="X1137" s="981"/>
      <c r="Y1137" s="981"/>
      <c r="Z1137" s="981"/>
      <c r="AA1137" s="981"/>
      <c r="AB1137" s="981"/>
      <c r="AC1137" s="981"/>
      <c r="AD1137" s="981"/>
      <c r="AE1137" s="981"/>
      <c r="AF1137" s="981"/>
    </row>
    <row r="1138" spans="1:32">
      <c r="A1138" s="981"/>
      <c r="B1138" s="635"/>
      <c r="J1138" s="982"/>
      <c r="K1138" s="982"/>
      <c r="O1138" s="981"/>
      <c r="P1138" s="981"/>
      <c r="Q1138" s="981"/>
      <c r="R1138" s="981"/>
      <c r="S1138" s="981"/>
      <c r="T1138" s="981"/>
      <c r="U1138" s="981"/>
      <c r="V1138" s="981"/>
      <c r="W1138" s="981"/>
      <c r="X1138" s="981"/>
      <c r="Y1138" s="981"/>
      <c r="Z1138" s="981"/>
      <c r="AA1138" s="981"/>
      <c r="AB1138" s="981"/>
      <c r="AC1138" s="981"/>
      <c r="AD1138" s="981"/>
      <c r="AE1138" s="981"/>
      <c r="AF1138" s="981"/>
    </row>
    <row r="1139" spans="1:32">
      <c r="A1139" s="981"/>
      <c r="B1139" s="635"/>
      <c r="J1139" s="982"/>
      <c r="K1139" s="982"/>
      <c r="O1139" s="981"/>
      <c r="P1139" s="981"/>
      <c r="Q1139" s="981"/>
      <c r="R1139" s="981"/>
      <c r="S1139" s="981"/>
      <c r="T1139" s="981"/>
      <c r="U1139" s="981"/>
      <c r="V1139" s="981"/>
      <c r="W1139" s="981"/>
      <c r="X1139" s="981"/>
      <c r="Y1139" s="981"/>
      <c r="Z1139" s="981"/>
      <c r="AA1139" s="981"/>
      <c r="AB1139" s="981"/>
      <c r="AC1139" s="981"/>
      <c r="AD1139" s="981"/>
      <c r="AE1139" s="981"/>
      <c r="AF1139" s="981"/>
    </row>
    <row r="1140" spans="1:32">
      <c r="A1140" s="981"/>
      <c r="B1140" s="635"/>
      <c r="J1140" s="982"/>
      <c r="K1140" s="982"/>
      <c r="O1140" s="981"/>
      <c r="P1140" s="981"/>
      <c r="Q1140" s="981"/>
      <c r="R1140" s="981"/>
      <c r="S1140" s="981"/>
      <c r="T1140" s="981"/>
      <c r="U1140" s="981"/>
      <c r="V1140" s="981"/>
      <c r="W1140" s="981"/>
      <c r="X1140" s="981"/>
      <c r="Y1140" s="981"/>
      <c r="Z1140" s="981"/>
      <c r="AA1140" s="981"/>
      <c r="AB1140" s="981"/>
      <c r="AC1140" s="981"/>
      <c r="AD1140" s="981"/>
      <c r="AE1140" s="981"/>
      <c r="AF1140" s="981"/>
    </row>
    <row r="1141" spans="1:32">
      <c r="A1141" s="981"/>
      <c r="B1141" s="635"/>
      <c r="J1141" s="982"/>
      <c r="K1141" s="982"/>
      <c r="O1141" s="981"/>
      <c r="P1141" s="981"/>
      <c r="Q1141" s="981"/>
      <c r="R1141" s="981"/>
      <c r="S1141" s="981"/>
      <c r="T1141" s="981"/>
      <c r="U1141" s="981"/>
      <c r="V1141" s="981"/>
      <c r="W1141" s="981"/>
      <c r="X1141" s="981"/>
      <c r="Y1141" s="981"/>
      <c r="Z1141" s="981"/>
      <c r="AA1141" s="981"/>
      <c r="AB1141" s="981"/>
      <c r="AC1141" s="981"/>
      <c r="AD1141" s="981"/>
      <c r="AE1141" s="981"/>
      <c r="AF1141" s="981"/>
    </row>
    <row r="1142" spans="1:32">
      <c r="A1142" s="981"/>
      <c r="B1142" s="635"/>
      <c r="J1142" s="982"/>
      <c r="K1142" s="982"/>
      <c r="O1142" s="981"/>
      <c r="P1142" s="981"/>
      <c r="Q1142" s="981"/>
      <c r="R1142" s="981"/>
      <c r="S1142" s="981"/>
      <c r="T1142" s="981"/>
      <c r="U1142" s="981"/>
      <c r="V1142" s="981"/>
      <c r="W1142" s="981"/>
      <c r="X1142" s="981"/>
      <c r="Y1142" s="981"/>
      <c r="Z1142" s="981"/>
      <c r="AA1142" s="981"/>
      <c r="AB1142" s="981"/>
      <c r="AC1142" s="981"/>
      <c r="AD1142" s="981"/>
      <c r="AE1142" s="981"/>
      <c r="AF1142" s="981"/>
    </row>
    <row r="1143" spans="1:32">
      <c r="A1143" s="981"/>
      <c r="B1143" s="635"/>
      <c r="J1143" s="982"/>
      <c r="K1143" s="982"/>
      <c r="O1143" s="981"/>
      <c r="P1143" s="981"/>
      <c r="Q1143" s="981"/>
      <c r="R1143" s="981"/>
      <c r="S1143" s="981"/>
      <c r="T1143" s="981"/>
      <c r="U1143" s="981"/>
      <c r="V1143" s="981"/>
      <c r="W1143" s="981"/>
      <c r="X1143" s="981"/>
      <c r="Y1143" s="981"/>
      <c r="Z1143" s="981"/>
      <c r="AA1143" s="981"/>
      <c r="AB1143" s="981"/>
      <c r="AC1143" s="981"/>
      <c r="AD1143" s="981"/>
      <c r="AE1143" s="981"/>
      <c r="AF1143" s="981"/>
    </row>
    <row r="1144" spans="1:32">
      <c r="A1144" s="981"/>
      <c r="B1144" s="635"/>
      <c r="J1144" s="982"/>
      <c r="K1144" s="982"/>
      <c r="O1144" s="981"/>
      <c r="P1144" s="981"/>
      <c r="Q1144" s="981"/>
      <c r="R1144" s="981"/>
      <c r="S1144" s="981"/>
      <c r="T1144" s="981"/>
      <c r="U1144" s="981"/>
      <c r="V1144" s="981"/>
      <c r="W1144" s="981"/>
      <c r="X1144" s="981"/>
      <c r="Y1144" s="981"/>
      <c r="Z1144" s="981"/>
      <c r="AA1144" s="981"/>
      <c r="AB1144" s="981"/>
      <c r="AC1144" s="981"/>
      <c r="AD1144" s="981"/>
      <c r="AE1144" s="981"/>
      <c r="AF1144" s="981"/>
    </row>
    <row r="1145" spans="1:32">
      <c r="A1145" s="981"/>
      <c r="B1145" s="635"/>
      <c r="J1145" s="982"/>
      <c r="K1145" s="982"/>
      <c r="O1145" s="981"/>
      <c r="P1145" s="981"/>
      <c r="Q1145" s="981"/>
      <c r="R1145" s="981"/>
      <c r="S1145" s="981"/>
      <c r="T1145" s="981"/>
      <c r="U1145" s="981"/>
      <c r="V1145" s="981"/>
      <c r="W1145" s="981"/>
      <c r="X1145" s="981"/>
      <c r="Y1145" s="981"/>
      <c r="Z1145" s="981"/>
      <c r="AA1145" s="981"/>
      <c r="AB1145" s="981"/>
      <c r="AC1145" s="981"/>
      <c r="AD1145" s="981"/>
      <c r="AE1145" s="981"/>
      <c r="AF1145" s="981"/>
    </row>
    <row r="1146" spans="1:32">
      <c r="A1146" s="981"/>
      <c r="B1146" s="635"/>
      <c r="J1146" s="982"/>
      <c r="K1146" s="982"/>
      <c r="O1146" s="981"/>
      <c r="P1146" s="981"/>
      <c r="Q1146" s="981"/>
      <c r="R1146" s="981"/>
      <c r="S1146" s="981"/>
      <c r="T1146" s="981"/>
      <c r="U1146" s="981"/>
      <c r="V1146" s="981"/>
      <c r="W1146" s="981"/>
      <c r="X1146" s="981"/>
      <c r="Y1146" s="981"/>
      <c r="Z1146" s="981"/>
      <c r="AA1146" s="981"/>
      <c r="AB1146" s="981"/>
      <c r="AC1146" s="981"/>
      <c r="AD1146" s="981"/>
      <c r="AE1146" s="981"/>
      <c r="AF1146" s="981"/>
    </row>
    <row r="1147" spans="1:32">
      <c r="A1147" s="981"/>
      <c r="B1147" s="635"/>
      <c r="J1147" s="982"/>
      <c r="K1147" s="982"/>
      <c r="O1147" s="981"/>
      <c r="P1147" s="981"/>
      <c r="Q1147" s="981"/>
      <c r="R1147" s="981"/>
      <c r="S1147" s="981"/>
      <c r="T1147" s="981"/>
      <c r="U1147" s="981"/>
      <c r="V1147" s="981"/>
      <c r="W1147" s="981"/>
      <c r="X1147" s="981"/>
      <c r="Y1147" s="981"/>
      <c r="Z1147" s="981"/>
      <c r="AA1147" s="981"/>
      <c r="AB1147" s="981"/>
      <c r="AC1147" s="981"/>
      <c r="AD1147" s="981"/>
      <c r="AE1147" s="981"/>
      <c r="AF1147" s="981"/>
    </row>
    <row r="1148" spans="1:32">
      <c r="A1148" s="981"/>
      <c r="B1148" s="635"/>
      <c r="J1148" s="982"/>
      <c r="K1148" s="982"/>
      <c r="O1148" s="981"/>
      <c r="P1148" s="981"/>
      <c r="Q1148" s="981"/>
      <c r="R1148" s="981"/>
      <c r="S1148" s="981"/>
      <c r="T1148" s="981"/>
      <c r="U1148" s="981"/>
      <c r="V1148" s="981"/>
      <c r="W1148" s="981"/>
      <c r="X1148" s="981"/>
      <c r="Y1148" s="981"/>
      <c r="Z1148" s="981"/>
      <c r="AA1148" s="981"/>
      <c r="AB1148" s="981"/>
      <c r="AC1148" s="981"/>
      <c r="AD1148" s="981"/>
      <c r="AE1148" s="981"/>
      <c r="AF1148" s="981"/>
    </row>
    <row r="1149" spans="1:32">
      <c r="A1149" s="981"/>
      <c r="B1149" s="635"/>
      <c r="J1149" s="982"/>
      <c r="K1149" s="982"/>
      <c r="O1149" s="981"/>
      <c r="P1149" s="981"/>
      <c r="Q1149" s="981"/>
      <c r="R1149" s="981"/>
      <c r="S1149" s="981"/>
      <c r="T1149" s="981"/>
      <c r="U1149" s="981"/>
      <c r="V1149" s="981"/>
      <c r="W1149" s="981"/>
      <c r="X1149" s="981"/>
      <c r="Y1149" s="981"/>
      <c r="Z1149" s="981"/>
      <c r="AA1149" s="981"/>
      <c r="AB1149" s="981"/>
      <c r="AC1149" s="981"/>
      <c r="AD1149" s="981"/>
      <c r="AE1149" s="981"/>
      <c r="AF1149" s="981"/>
    </row>
    <row r="1150" spans="1:32">
      <c r="A1150" s="981"/>
      <c r="B1150" s="635"/>
      <c r="J1150" s="982"/>
      <c r="K1150" s="982"/>
      <c r="O1150" s="981"/>
      <c r="P1150" s="981"/>
      <c r="Q1150" s="981"/>
      <c r="R1150" s="981"/>
      <c r="S1150" s="981"/>
      <c r="T1150" s="981"/>
      <c r="U1150" s="981"/>
      <c r="V1150" s="981"/>
      <c r="W1150" s="981"/>
      <c r="X1150" s="981"/>
      <c r="Y1150" s="981"/>
      <c r="Z1150" s="981"/>
      <c r="AA1150" s="981"/>
      <c r="AB1150" s="981"/>
      <c r="AC1150" s="981"/>
      <c r="AD1150" s="981"/>
      <c r="AE1150" s="981"/>
      <c r="AF1150" s="981"/>
    </row>
    <row r="1151" spans="1:32">
      <c r="A1151" s="981"/>
      <c r="B1151" s="635"/>
      <c r="J1151" s="982"/>
      <c r="K1151" s="982"/>
      <c r="O1151" s="981"/>
      <c r="P1151" s="981"/>
      <c r="Q1151" s="981"/>
      <c r="R1151" s="981"/>
      <c r="S1151" s="981"/>
      <c r="T1151" s="981"/>
      <c r="U1151" s="981"/>
      <c r="V1151" s="981"/>
      <c r="W1151" s="981"/>
      <c r="X1151" s="981"/>
      <c r="Y1151" s="981"/>
      <c r="Z1151" s="981"/>
      <c r="AA1151" s="981"/>
      <c r="AB1151" s="981"/>
      <c r="AC1151" s="981"/>
      <c r="AD1151" s="981"/>
      <c r="AE1151" s="981"/>
      <c r="AF1151" s="981"/>
    </row>
    <row r="1152" spans="1:32">
      <c r="A1152" s="981"/>
      <c r="B1152" s="635"/>
      <c r="J1152" s="982"/>
      <c r="K1152" s="982"/>
      <c r="O1152" s="981"/>
      <c r="P1152" s="981"/>
      <c r="Q1152" s="981"/>
      <c r="R1152" s="981"/>
      <c r="S1152" s="981"/>
      <c r="T1152" s="981"/>
      <c r="U1152" s="981"/>
      <c r="V1152" s="981"/>
      <c r="W1152" s="981"/>
      <c r="X1152" s="981"/>
      <c r="Y1152" s="981"/>
      <c r="Z1152" s="981"/>
      <c r="AA1152" s="981"/>
      <c r="AB1152" s="981"/>
      <c r="AC1152" s="981"/>
      <c r="AD1152" s="981"/>
      <c r="AE1152" s="981"/>
      <c r="AF1152" s="981"/>
    </row>
    <row r="1153" spans="1:32">
      <c r="A1153" s="981"/>
      <c r="B1153" s="635"/>
      <c r="J1153" s="982"/>
      <c r="K1153" s="982"/>
      <c r="O1153" s="981"/>
      <c r="P1153" s="981"/>
      <c r="Q1153" s="981"/>
      <c r="R1153" s="981"/>
      <c r="S1153" s="981"/>
      <c r="T1153" s="981"/>
      <c r="U1153" s="981"/>
      <c r="V1153" s="981"/>
      <c r="W1153" s="981"/>
      <c r="X1153" s="981"/>
      <c r="Y1153" s="981"/>
      <c r="Z1153" s="981"/>
      <c r="AA1153" s="981"/>
      <c r="AB1153" s="981"/>
      <c r="AC1153" s="981"/>
      <c r="AD1153" s="981"/>
      <c r="AE1153" s="981"/>
      <c r="AF1153" s="981"/>
    </row>
    <row r="1154" spans="1:32">
      <c r="A1154" s="981"/>
      <c r="B1154" s="635"/>
      <c r="J1154" s="982"/>
      <c r="K1154" s="982"/>
      <c r="O1154" s="981"/>
      <c r="P1154" s="981"/>
      <c r="Q1154" s="981"/>
      <c r="R1154" s="981"/>
      <c r="S1154" s="981"/>
      <c r="T1154" s="981"/>
      <c r="U1154" s="981"/>
      <c r="V1154" s="981"/>
      <c r="W1154" s="981"/>
      <c r="X1154" s="981"/>
      <c r="Y1154" s="981"/>
      <c r="Z1154" s="981"/>
      <c r="AA1154" s="981"/>
      <c r="AB1154" s="981"/>
      <c r="AC1154" s="981"/>
      <c r="AD1154" s="981"/>
      <c r="AE1154" s="981"/>
      <c r="AF1154" s="981"/>
    </row>
    <row r="1155" spans="1:32">
      <c r="A1155" s="981"/>
      <c r="B1155" s="635"/>
      <c r="J1155" s="982"/>
      <c r="K1155" s="982"/>
      <c r="O1155" s="981"/>
      <c r="P1155" s="981"/>
      <c r="Q1155" s="981"/>
      <c r="R1155" s="981"/>
      <c r="S1155" s="981"/>
      <c r="T1155" s="981"/>
      <c r="U1155" s="981"/>
      <c r="V1155" s="981"/>
      <c r="W1155" s="981"/>
      <c r="X1155" s="981"/>
      <c r="Y1155" s="981"/>
      <c r="Z1155" s="981"/>
      <c r="AA1155" s="981"/>
      <c r="AB1155" s="981"/>
      <c r="AC1155" s="981"/>
      <c r="AD1155" s="981"/>
      <c r="AE1155" s="981"/>
      <c r="AF1155" s="981"/>
    </row>
    <row r="1156" spans="1:32">
      <c r="A1156" s="981"/>
      <c r="B1156" s="635"/>
      <c r="J1156" s="982"/>
      <c r="K1156" s="982"/>
      <c r="O1156" s="981"/>
      <c r="P1156" s="981"/>
      <c r="Q1156" s="981"/>
      <c r="R1156" s="981"/>
      <c r="S1156" s="981"/>
      <c r="T1156" s="981"/>
      <c r="U1156" s="981"/>
      <c r="V1156" s="981"/>
      <c r="W1156" s="981"/>
      <c r="X1156" s="981"/>
      <c r="Y1156" s="981"/>
      <c r="Z1156" s="981"/>
      <c r="AA1156" s="981"/>
      <c r="AB1156" s="981"/>
      <c r="AC1156" s="981"/>
      <c r="AD1156" s="981"/>
      <c r="AE1156" s="981"/>
      <c r="AF1156" s="981"/>
    </row>
    <row r="1157" spans="1:32">
      <c r="A1157" s="981"/>
      <c r="B1157" s="635"/>
      <c r="J1157" s="982"/>
      <c r="K1157" s="982"/>
      <c r="O1157" s="981"/>
      <c r="P1157" s="981"/>
      <c r="Q1157" s="981"/>
      <c r="R1157" s="981"/>
      <c r="S1157" s="981"/>
      <c r="T1157" s="981"/>
      <c r="U1157" s="981"/>
      <c r="V1157" s="981"/>
      <c r="W1157" s="981"/>
      <c r="X1157" s="981"/>
      <c r="Y1157" s="981"/>
      <c r="Z1157" s="981"/>
      <c r="AA1157" s="981"/>
      <c r="AB1157" s="981"/>
      <c r="AC1157" s="981"/>
      <c r="AD1157" s="981"/>
      <c r="AE1157" s="981"/>
      <c r="AF1157" s="981"/>
    </row>
    <row r="1158" spans="1:32">
      <c r="A1158" s="981"/>
      <c r="B1158" s="635"/>
      <c r="J1158" s="982"/>
      <c r="K1158" s="982"/>
      <c r="O1158" s="981"/>
      <c r="P1158" s="981"/>
      <c r="Q1158" s="981"/>
      <c r="R1158" s="981"/>
      <c r="S1158" s="981"/>
      <c r="T1158" s="981"/>
      <c r="U1158" s="981"/>
      <c r="V1158" s="981"/>
      <c r="W1158" s="981"/>
      <c r="X1158" s="981"/>
      <c r="Y1158" s="981"/>
      <c r="Z1158" s="981"/>
      <c r="AA1158" s="981"/>
      <c r="AB1158" s="981"/>
      <c r="AC1158" s="981"/>
      <c r="AD1158" s="981"/>
      <c r="AE1158" s="981"/>
      <c r="AF1158" s="981"/>
    </row>
    <row r="1159" spans="1:32">
      <c r="A1159" s="981"/>
      <c r="B1159" s="635"/>
      <c r="J1159" s="982"/>
      <c r="K1159" s="982"/>
      <c r="O1159" s="981"/>
      <c r="P1159" s="981"/>
      <c r="Q1159" s="981"/>
      <c r="R1159" s="981"/>
      <c r="S1159" s="981"/>
      <c r="T1159" s="981"/>
      <c r="U1159" s="981"/>
      <c r="V1159" s="981"/>
      <c r="W1159" s="981"/>
      <c r="X1159" s="981"/>
      <c r="Y1159" s="981"/>
      <c r="Z1159" s="981"/>
      <c r="AA1159" s="981"/>
      <c r="AB1159" s="981"/>
      <c r="AC1159" s="981"/>
      <c r="AD1159" s="981"/>
      <c r="AE1159" s="981"/>
      <c r="AF1159" s="981"/>
    </row>
    <row r="1160" spans="1:32">
      <c r="A1160" s="981"/>
      <c r="B1160" s="635"/>
      <c r="J1160" s="982"/>
      <c r="K1160" s="982"/>
      <c r="O1160" s="981"/>
      <c r="P1160" s="981"/>
      <c r="Q1160" s="981"/>
      <c r="R1160" s="981"/>
      <c r="S1160" s="981"/>
      <c r="T1160" s="981"/>
      <c r="U1160" s="981"/>
      <c r="V1160" s="981"/>
      <c r="W1160" s="981"/>
      <c r="X1160" s="981"/>
      <c r="Y1160" s="981"/>
      <c r="Z1160" s="981"/>
      <c r="AA1160" s="981"/>
      <c r="AB1160" s="981"/>
      <c r="AC1160" s="981"/>
      <c r="AD1160" s="981"/>
      <c r="AE1160" s="981"/>
      <c r="AF1160" s="981"/>
    </row>
    <row r="1161" spans="1:32">
      <c r="A1161" s="981"/>
      <c r="B1161" s="635"/>
      <c r="J1161" s="982"/>
      <c r="K1161" s="982"/>
      <c r="O1161" s="981"/>
      <c r="P1161" s="981"/>
      <c r="Q1161" s="981"/>
      <c r="R1161" s="981"/>
      <c r="S1161" s="981"/>
      <c r="T1161" s="981"/>
      <c r="U1161" s="981"/>
      <c r="V1161" s="981"/>
      <c r="W1161" s="981"/>
      <c r="X1161" s="981"/>
      <c r="Y1161" s="981"/>
      <c r="Z1161" s="981"/>
      <c r="AA1161" s="981"/>
      <c r="AB1161" s="981"/>
      <c r="AC1161" s="981"/>
      <c r="AD1161" s="981"/>
      <c r="AE1161" s="981"/>
      <c r="AF1161" s="981"/>
    </row>
    <row r="1162" spans="1:32">
      <c r="A1162" s="981"/>
      <c r="B1162" s="635"/>
      <c r="J1162" s="982"/>
      <c r="K1162" s="982"/>
      <c r="O1162" s="981"/>
      <c r="P1162" s="981"/>
      <c r="Q1162" s="981"/>
      <c r="R1162" s="981"/>
      <c r="S1162" s="981"/>
      <c r="T1162" s="981"/>
      <c r="U1162" s="981"/>
      <c r="V1162" s="981"/>
      <c r="W1162" s="981"/>
      <c r="X1162" s="981"/>
      <c r="Y1162" s="981"/>
      <c r="Z1162" s="981"/>
      <c r="AA1162" s="981"/>
      <c r="AB1162" s="981"/>
      <c r="AC1162" s="981"/>
      <c r="AD1162" s="981"/>
      <c r="AE1162" s="981"/>
      <c r="AF1162" s="981"/>
    </row>
    <row r="1163" spans="1:32">
      <c r="A1163" s="981"/>
      <c r="B1163" s="635"/>
      <c r="J1163" s="982"/>
      <c r="K1163" s="982"/>
      <c r="O1163" s="981"/>
      <c r="P1163" s="981"/>
      <c r="Q1163" s="981"/>
      <c r="R1163" s="981"/>
      <c r="S1163" s="981"/>
      <c r="T1163" s="981"/>
      <c r="U1163" s="981"/>
      <c r="V1163" s="981"/>
      <c r="W1163" s="981"/>
      <c r="X1163" s="981"/>
      <c r="Y1163" s="981"/>
      <c r="Z1163" s="981"/>
      <c r="AA1163" s="981"/>
      <c r="AB1163" s="981"/>
      <c r="AC1163" s="981"/>
      <c r="AD1163" s="981"/>
      <c r="AE1163" s="981"/>
      <c r="AF1163" s="981"/>
    </row>
    <row r="1164" spans="1:32">
      <c r="A1164" s="981"/>
      <c r="B1164" s="635"/>
      <c r="J1164" s="982"/>
      <c r="K1164" s="982"/>
      <c r="O1164" s="981"/>
      <c r="P1164" s="981"/>
      <c r="Q1164" s="981"/>
      <c r="R1164" s="981"/>
      <c r="S1164" s="981"/>
      <c r="T1164" s="981"/>
      <c r="U1164" s="981"/>
      <c r="V1164" s="981"/>
      <c r="W1164" s="981"/>
      <c r="X1164" s="981"/>
      <c r="Y1164" s="981"/>
      <c r="Z1164" s="981"/>
      <c r="AA1164" s="981"/>
      <c r="AB1164" s="981"/>
      <c r="AC1164" s="981"/>
      <c r="AD1164" s="981"/>
      <c r="AE1164" s="981"/>
      <c r="AF1164" s="981"/>
    </row>
    <row r="1165" spans="1:32">
      <c r="A1165" s="981"/>
      <c r="B1165" s="635"/>
      <c r="J1165" s="982"/>
      <c r="K1165" s="982"/>
      <c r="O1165" s="981"/>
      <c r="P1165" s="981"/>
      <c r="Q1165" s="981"/>
      <c r="R1165" s="981"/>
      <c r="S1165" s="981"/>
      <c r="T1165" s="981"/>
      <c r="U1165" s="981"/>
      <c r="V1165" s="981"/>
      <c r="W1165" s="981"/>
      <c r="X1165" s="981"/>
      <c r="Y1165" s="981"/>
      <c r="Z1165" s="981"/>
      <c r="AA1165" s="981"/>
      <c r="AB1165" s="981"/>
      <c r="AC1165" s="981"/>
      <c r="AD1165" s="981"/>
      <c r="AE1165" s="981"/>
      <c r="AF1165" s="981"/>
    </row>
    <row r="1166" spans="1:32">
      <c r="A1166" s="981"/>
      <c r="B1166" s="635"/>
      <c r="J1166" s="982"/>
      <c r="K1166" s="982"/>
      <c r="O1166" s="981"/>
      <c r="P1166" s="981"/>
      <c r="Q1166" s="981"/>
      <c r="R1166" s="981"/>
      <c r="S1166" s="981"/>
      <c r="T1166" s="981"/>
      <c r="U1166" s="981"/>
      <c r="V1166" s="981"/>
      <c r="W1166" s="981"/>
      <c r="X1166" s="981"/>
      <c r="Y1166" s="981"/>
      <c r="Z1166" s="981"/>
      <c r="AA1166" s="981"/>
      <c r="AB1166" s="981"/>
      <c r="AC1166" s="981"/>
      <c r="AD1166" s="981"/>
      <c r="AE1166" s="981"/>
      <c r="AF1166" s="981"/>
    </row>
    <row r="1167" spans="1:32">
      <c r="A1167" s="981"/>
      <c r="B1167" s="635"/>
      <c r="J1167" s="982"/>
      <c r="K1167" s="982"/>
      <c r="O1167" s="981"/>
      <c r="P1167" s="981"/>
      <c r="Q1167" s="981"/>
      <c r="R1167" s="981"/>
      <c r="S1167" s="981"/>
      <c r="T1167" s="981"/>
      <c r="U1167" s="981"/>
      <c r="V1167" s="981"/>
      <c r="W1167" s="981"/>
      <c r="X1167" s="981"/>
      <c r="Y1167" s="981"/>
      <c r="Z1167" s="981"/>
      <c r="AA1167" s="981"/>
      <c r="AB1167" s="981"/>
      <c r="AC1167" s="981"/>
      <c r="AD1167" s="981"/>
      <c r="AE1167" s="981"/>
      <c r="AF1167" s="981"/>
    </row>
    <row r="1168" spans="1:32">
      <c r="A1168" s="981"/>
      <c r="B1168" s="635"/>
      <c r="J1168" s="982"/>
      <c r="K1168" s="982"/>
      <c r="O1168" s="981"/>
      <c r="P1168" s="981"/>
      <c r="Q1168" s="981"/>
      <c r="R1168" s="981"/>
      <c r="S1168" s="981"/>
      <c r="T1168" s="981"/>
      <c r="U1168" s="981"/>
      <c r="V1168" s="981"/>
      <c r="W1168" s="981"/>
      <c r="X1168" s="981"/>
      <c r="Y1168" s="981"/>
      <c r="Z1168" s="981"/>
      <c r="AA1168" s="981"/>
      <c r="AB1168" s="981"/>
      <c r="AC1168" s="981"/>
      <c r="AD1168" s="981"/>
      <c r="AE1168" s="981"/>
      <c r="AF1168" s="981"/>
    </row>
    <row r="1169" spans="1:32">
      <c r="A1169" s="981"/>
      <c r="B1169" s="635"/>
      <c r="J1169" s="982"/>
      <c r="K1169" s="982"/>
      <c r="O1169" s="981"/>
      <c r="P1169" s="981"/>
      <c r="Q1169" s="981"/>
      <c r="R1169" s="981"/>
      <c r="S1169" s="981"/>
      <c r="T1169" s="981"/>
      <c r="U1169" s="981"/>
      <c r="V1169" s="981"/>
      <c r="W1169" s="981"/>
      <c r="X1169" s="981"/>
      <c r="Y1169" s="981"/>
      <c r="Z1169" s="981"/>
      <c r="AA1169" s="981"/>
      <c r="AB1169" s="981"/>
      <c r="AC1169" s="981"/>
      <c r="AD1169" s="981"/>
      <c r="AE1169" s="981"/>
      <c r="AF1169" s="981"/>
    </row>
    <row r="1170" spans="1:32">
      <c r="A1170" s="981"/>
      <c r="B1170" s="635"/>
      <c r="J1170" s="982"/>
      <c r="K1170" s="982"/>
      <c r="O1170" s="981"/>
      <c r="P1170" s="981"/>
      <c r="Q1170" s="981"/>
      <c r="R1170" s="981"/>
      <c r="S1170" s="981"/>
      <c r="T1170" s="981"/>
      <c r="U1170" s="981"/>
      <c r="V1170" s="981"/>
      <c r="W1170" s="981"/>
      <c r="X1170" s="981"/>
      <c r="Y1170" s="981"/>
      <c r="Z1170" s="981"/>
      <c r="AA1170" s="981"/>
      <c r="AB1170" s="981"/>
      <c r="AC1170" s="981"/>
      <c r="AD1170" s="981"/>
      <c r="AE1170" s="981"/>
      <c r="AF1170" s="981"/>
    </row>
    <row r="1171" spans="1:32">
      <c r="A1171" s="981"/>
      <c r="B1171" s="635"/>
      <c r="J1171" s="982"/>
      <c r="K1171" s="982"/>
      <c r="O1171" s="981"/>
      <c r="P1171" s="981"/>
      <c r="Q1171" s="981"/>
      <c r="R1171" s="981"/>
      <c r="S1171" s="981"/>
      <c r="T1171" s="981"/>
      <c r="U1171" s="981"/>
      <c r="V1171" s="981"/>
      <c r="W1171" s="981"/>
      <c r="X1171" s="981"/>
      <c r="Y1171" s="981"/>
      <c r="Z1171" s="981"/>
      <c r="AA1171" s="981"/>
      <c r="AB1171" s="981"/>
      <c r="AC1171" s="981"/>
      <c r="AD1171" s="981"/>
      <c r="AE1171" s="981"/>
      <c r="AF1171" s="981"/>
    </row>
    <row r="1172" spans="1:32">
      <c r="A1172" s="981"/>
      <c r="B1172" s="635"/>
      <c r="J1172" s="982"/>
      <c r="K1172" s="982"/>
      <c r="O1172" s="981"/>
      <c r="P1172" s="981"/>
      <c r="Q1172" s="981"/>
      <c r="R1172" s="981"/>
      <c r="S1172" s="981"/>
      <c r="T1172" s="981"/>
      <c r="U1172" s="981"/>
      <c r="V1172" s="981"/>
      <c r="W1172" s="981"/>
      <c r="X1172" s="981"/>
      <c r="Y1172" s="981"/>
      <c r="Z1172" s="981"/>
      <c r="AA1172" s="981"/>
      <c r="AB1172" s="981"/>
      <c r="AC1172" s="981"/>
      <c r="AD1172" s="981"/>
      <c r="AE1172" s="981"/>
      <c r="AF1172" s="981"/>
    </row>
    <row r="1173" spans="1:32">
      <c r="A1173" s="981"/>
      <c r="B1173" s="635"/>
      <c r="J1173" s="982"/>
      <c r="K1173" s="982"/>
      <c r="O1173" s="981"/>
      <c r="P1173" s="981"/>
      <c r="Q1173" s="981"/>
      <c r="R1173" s="981"/>
      <c r="S1173" s="981"/>
      <c r="T1173" s="981"/>
      <c r="U1173" s="981"/>
      <c r="V1173" s="981"/>
      <c r="W1173" s="981"/>
      <c r="X1173" s="981"/>
      <c r="Y1173" s="981"/>
      <c r="Z1173" s="981"/>
      <c r="AA1173" s="981"/>
      <c r="AB1173" s="981"/>
      <c r="AC1173" s="981"/>
      <c r="AD1173" s="981"/>
      <c r="AE1173" s="981"/>
      <c r="AF1173" s="981"/>
    </row>
    <row r="1174" spans="1:32">
      <c r="A1174" s="981"/>
      <c r="B1174" s="635"/>
      <c r="J1174" s="982"/>
      <c r="K1174" s="982"/>
      <c r="O1174" s="981"/>
      <c r="P1174" s="981"/>
      <c r="Q1174" s="981"/>
      <c r="R1174" s="981"/>
      <c r="S1174" s="981"/>
      <c r="T1174" s="981"/>
      <c r="U1174" s="981"/>
      <c r="V1174" s="981"/>
      <c r="W1174" s="981"/>
      <c r="X1174" s="981"/>
      <c r="Y1174" s="981"/>
      <c r="Z1174" s="981"/>
      <c r="AA1174" s="981"/>
      <c r="AB1174" s="981"/>
      <c r="AC1174" s="981"/>
      <c r="AD1174" s="981"/>
      <c r="AE1174" s="981"/>
      <c r="AF1174" s="981"/>
    </row>
    <row r="1175" spans="1:32">
      <c r="A1175" s="981"/>
      <c r="B1175" s="635"/>
      <c r="J1175" s="982"/>
      <c r="K1175" s="982"/>
      <c r="O1175" s="981"/>
      <c r="P1175" s="981"/>
      <c r="Q1175" s="981"/>
      <c r="R1175" s="981"/>
      <c r="S1175" s="981"/>
      <c r="T1175" s="981"/>
      <c r="U1175" s="981"/>
      <c r="V1175" s="981"/>
      <c r="W1175" s="981"/>
      <c r="X1175" s="981"/>
      <c r="Y1175" s="981"/>
      <c r="Z1175" s="981"/>
      <c r="AA1175" s="981"/>
      <c r="AB1175" s="981"/>
      <c r="AC1175" s="981"/>
      <c r="AD1175" s="981"/>
      <c r="AE1175" s="981"/>
      <c r="AF1175" s="981"/>
    </row>
    <row r="1176" spans="1:32">
      <c r="A1176" s="981"/>
      <c r="B1176" s="635"/>
      <c r="J1176" s="982"/>
      <c r="K1176" s="982"/>
      <c r="O1176" s="981"/>
      <c r="P1176" s="981"/>
      <c r="Q1176" s="981"/>
      <c r="R1176" s="981"/>
      <c r="S1176" s="981"/>
      <c r="T1176" s="981"/>
      <c r="U1176" s="981"/>
      <c r="V1176" s="981"/>
      <c r="W1176" s="981"/>
      <c r="X1176" s="981"/>
      <c r="Y1176" s="981"/>
      <c r="Z1176" s="981"/>
      <c r="AA1176" s="981"/>
      <c r="AB1176" s="981"/>
      <c r="AC1176" s="981"/>
      <c r="AD1176" s="981"/>
      <c r="AE1176" s="981"/>
      <c r="AF1176" s="981"/>
    </row>
    <row r="1177" spans="1:32">
      <c r="A1177" s="981"/>
      <c r="B1177" s="635"/>
      <c r="J1177" s="982"/>
      <c r="K1177" s="982"/>
      <c r="O1177" s="981"/>
      <c r="P1177" s="981"/>
      <c r="Q1177" s="981"/>
      <c r="R1177" s="981"/>
      <c r="S1177" s="981"/>
      <c r="T1177" s="981"/>
      <c r="U1177" s="981"/>
      <c r="V1177" s="981"/>
      <c r="W1177" s="981"/>
      <c r="X1177" s="981"/>
      <c r="Y1177" s="981"/>
      <c r="Z1177" s="981"/>
      <c r="AA1177" s="981"/>
      <c r="AB1177" s="981"/>
      <c r="AC1177" s="981"/>
      <c r="AD1177" s="981"/>
      <c r="AE1177" s="981"/>
      <c r="AF1177" s="981"/>
    </row>
    <row r="1178" spans="1:32">
      <c r="A1178" s="981"/>
      <c r="B1178" s="635"/>
      <c r="J1178" s="982"/>
      <c r="K1178" s="982"/>
      <c r="O1178" s="981"/>
      <c r="P1178" s="981"/>
      <c r="Q1178" s="981"/>
      <c r="R1178" s="981"/>
      <c r="S1178" s="981"/>
      <c r="T1178" s="981"/>
      <c r="U1178" s="981"/>
      <c r="V1178" s="981"/>
      <c r="W1178" s="981"/>
      <c r="X1178" s="981"/>
      <c r="Y1178" s="981"/>
      <c r="Z1178" s="981"/>
      <c r="AA1178" s="981"/>
      <c r="AB1178" s="981"/>
      <c r="AC1178" s="981"/>
      <c r="AD1178" s="981"/>
      <c r="AE1178" s="981"/>
      <c r="AF1178" s="981"/>
    </row>
    <row r="1179" spans="1:32">
      <c r="A1179" s="981"/>
      <c r="B1179" s="635"/>
      <c r="J1179" s="982"/>
      <c r="K1179" s="982"/>
      <c r="O1179" s="981"/>
      <c r="P1179" s="981"/>
      <c r="Q1179" s="981"/>
      <c r="R1179" s="981"/>
      <c r="S1179" s="981"/>
      <c r="T1179" s="981"/>
      <c r="U1179" s="981"/>
      <c r="V1179" s="981"/>
      <c r="W1179" s="981"/>
      <c r="X1179" s="981"/>
      <c r="Y1179" s="981"/>
      <c r="Z1179" s="981"/>
      <c r="AA1179" s="981"/>
      <c r="AB1179" s="981"/>
      <c r="AC1179" s="981"/>
      <c r="AD1179" s="981"/>
      <c r="AE1179" s="981"/>
      <c r="AF1179" s="981"/>
    </row>
    <row r="1180" spans="1:32">
      <c r="A1180" s="981"/>
      <c r="B1180" s="635"/>
      <c r="J1180" s="982"/>
      <c r="K1180" s="982"/>
      <c r="O1180" s="981"/>
      <c r="P1180" s="981"/>
      <c r="Q1180" s="981"/>
      <c r="R1180" s="981"/>
      <c r="S1180" s="981"/>
      <c r="T1180" s="981"/>
      <c r="U1180" s="981"/>
      <c r="V1180" s="981"/>
      <c r="W1180" s="981"/>
      <c r="X1180" s="981"/>
      <c r="Y1180" s="981"/>
      <c r="Z1180" s="981"/>
      <c r="AA1180" s="981"/>
      <c r="AB1180" s="981"/>
      <c r="AC1180" s="981"/>
      <c r="AD1180" s="981"/>
      <c r="AE1180" s="981"/>
      <c r="AF1180" s="981"/>
    </row>
    <row r="1181" spans="1:32">
      <c r="A1181" s="981"/>
      <c r="B1181" s="635"/>
      <c r="J1181" s="982"/>
      <c r="K1181" s="982"/>
      <c r="O1181" s="981"/>
      <c r="P1181" s="981"/>
      <c r="Q1181" s="981"/>
      <c r="R1181" s="981"/>
      <c r="S1181" s="981"/>
      <c r="T1181" s="981"/>
      <c r="U1181" s="981"/>
      <c r="V1181" s="981"/>
      <c r="W1181" s="981"/>
      <c r="X1181" s="981"/>
      <c r="Y1181" s="981"/>
      <c r="Z1181" s="981"/>
      <c r="AA1181" s="981"/>
      <c r="AB1181" s="981"/>
      <c r="AC1181" s="981"/>
      <c r="AD1181" s="981"/>
      <c r="AE1181" s="981"/>
      <c r="AF1181" s="981"/>
    </row>
    <row r="1182" spans="1:32">
      <c r="A1182" s="981"/>
      <c r="B1182" s="635"/>
      <c r="J1182" s="982"/>
      <c r="K1182" s="982"/>
      <c r="O1182" s="981"/>
      <c r="P1182" s="981"/>
      <c r="Q1182" s="981"/>
      <c r="R1182" s="981"/>
      <c r="S1182" s="981"/>
      <c r="T1182" s="981"/>
      <c r="U1182" s="981"/>
      <c r="V1182" s="981"/>
      <c r="W1182" s="981"/>
      <c r="X1182" s="981"/>
      <c r="Y1182" s="981"/>
      <c r="Z1182" s="981"/>
      <c r="AA1182" s="981"/>
      <c r="AB1182" s="981"/>
      <c r="AC1182" s="981"/>
      <c r="AD1182" s="981"/>
      <c r="AE1182" s="981"/>
      <c r="AF1182" s="981"/>
    </row>
    <row r="1183" spans="1:32">
      <c r="A1183" s="981"/>
      <c r="B1183" s="635"/>
      <c r="J1183" s="982"/>
      <c r="K1183" s="982"/>
      <c r="O1183" s="981"/>
      <c r="P1183" s="981"/>
      <c r="Q1183" s="981"/>
      <c r="R1183" s="981"/>
      <c r="S1183" s="981"/>
      <c r="T1183" s="981"/>
      <c r="U1183" s="981"/>
      <c r="V1183" s="981"/>
      <c r="W1183" s="981"/>
      <c r="X1183" s="981"/>
      <c r="Y1183" s="981"/>
      <c r="Z1183" s="981"/>
      <c r="AA1183" s="981"/>
      <c r="AB1183" s="981"/>
      <c r="AC1183" s="981"/>
      <c r="AD1183" s="981"/>
      <c r="AE1183" s="981"/>
      <c r="AF1183" s="981"/>
    </row>
    <row r="1184" spans="1:32">
      <c r="A1184" s="981"/>
      <c r="B1184" s="635"/>
      <c r="J1184" s="982"/>
      <c r="K1184" s="982"/>
      <c r="O1184" s="981"/>
      <c r="P1184" s="981"/>
      <c r="Q1184" s="981"/>
      <c r="R1184" s="981"/>
      <c r="S1184" s="981"/>
      <c r="T1184" s="981"/>
      <c r="U1184" s="981"/>
      <c r="V1184" s="981"/>
      <c r="W1184" s="981"/>
      <c r="X1184" s="981"/>
      <c r="Y1184" s="981"/>
      <c r="Z1184" s="981"/>
      <c r="AA1184" s="981"/>
      <c r="AB1184" s="981"/>
      <c r="AC1184" s="981"/>
      <c r="AD1184" s="981"/>
      <c r="AE1184" s="981"/>
      <c r="AF1184" s="981"/>
    </row>
    <row r="1185" spans="1:32">
      <c r="A1185" s="981"/>
      <c r="B1185" s="635"/>
      <c r="J1185" s="982"/>
      <c r="K1185" s="982"/>
      <c r="O1185" s="981"/>
      <c r="P1185" s="981"/>
      <c r="Q1185" s="981"/>
      <c r="R1185" s="981"/>
      <c r="S1185" s="981"/>
      <c r="T1185" s="981"/>
      <c r="U1185" s="981"/>
      <c r="V1185" s="981"/>
      <c r="W1185" s="981"/>
      <c r="X1185" s="981"/>
      <c r="Y1185" s="981"/>
      <c r="Z1185" s="981"/>
      <c r="AA1185" s="981"/>
      <c r="AB1185" s="981"/>
      <c r="AC1185" s="981"/>
      <c r="AD1185" s="981"/>
      <c r="AE1185" s="981"/>
      <c r="AF1185" s="981"/>
    </row>
    <row r="1186" spans="1:32">
      <c r="A1186" s="981"/>
      <c r="B1186" s="635"/>
      <c r="J1186" s="982"/>
      <c r="K1186" s="982"/>
      <c r="O1186" s="981"/>
      <c r="P1186" s="981"/>
      <c r="Q1186" s="981"/>
      <c r="R1186" s="981"/>
      <c r="S1186" s="981"/>
      <c r="T1186" s="981"/>
      <c r="U1186" s="981"/>
      <c r="V1186" s="981"/>
      <c r="W1186" s="981"/>
      <c r="X1186" s="981"/>
      <c r="Y1186" s="981"/>
      <c r="Z1186" s="981"/>
      <c r="AA1186" s="981"/>
      <c r="AB1186" s="981"/>
      <c r="AC1186" s="981"/>
      <c r="AD1186" s="981"/>
      <c r="AE1186" s="981"/>
      <c r="AF1186" s="981"/>
    </row>
    <row r="1187" spans="1:32">
      <c r="A1187" s="981"/>
      <c r="B1187" s="635"/>
      <c r="J1187" s="982"/>
      <c r="K1187" s="982"/>
      <c r="O1187" s="981"/>
      <c r="P1187" s="981"/>
      <c r="Q1187" s="981"/>
      <c r="R1187" s="981"/>
      <c r="S1187" s="981"/>
      <c r="T1187" s="981"/>
      <c r="U1187" s="981"/>
      <c r="V1187" s="981"/>
      <c r="W1187" s="981"/>
      <c r="X1187" s="981"/>
      <c r="Y1187" s="981"/>
      <c r="Z1187" s="981"/>
      <c r="AA1187" s="981"/>
      <c r="AB1187" s="981"/>
      <c r="AC1187" s="981"/>
      <c r="AD1187" s="981"/>
      <c r="AE1187" s="981"/>
      <c r="AF1187" s="981"/>
    </row>
    <row r="1188" spans="1:32">
      <c r="A1188" s="981"/>
      <c r="B1188" s="635"/>
      <c r="J1188" s="982"/>
      <c r="K1188" s="982"/>
      <c r="O1188" s="981"/>
      <c r="P1188" s="981"/>
      <c r="Q1188" s="981"/>
      <c r="R1188" s="981"/>
      <c r="S1188" s="981"/>
      <c r="T1188" s="981"/>
      <c r="U1188" s="981"/>
      <c r="V1188" s="981"/>
      <c r="W1188" s="981"/>
      <c r="X1188" s="981"/>
      <c r="Y1188" s="981"/>
      <c r="Z1188" s="981"/>
      <c r="AA1188" s="981"/>
      <c r="AB1188" s="981"/>
      <c r="AC1188" s="981"/>
      <c r="AD1188" s="981"/>
      <c r="AE1188" s="981"/>
      <c r="AF1188" s="981"/>
    </row>
    <row r="1189" spans="1:32">
      <c r="A1189" s="981"/>
      <c r="B1189" s="635"/>
      <c r="J1189" s="982"/>
      <c r="K1189" s="982"/>
      <c r="O1189" s="981"/>
      <c r="P1189" s="981"/>
      <c r="Q1189" s="981"/>
      <c r="R1189" s="981"/>
      <c r="S1189" s="981"/>
      <c r="T1189" s="981"/>
      <c r="U1189" s="981"/>
      <c r="V1189" s="981"/>
      <c r="W1189" s="981"/>
      <c r="X1189" s="981"/>
      <c r="Y1189" s="981"/>
      <c r="Z1189" s="981"/>
      <c r="AA1189" s="981"/>
      <c r="AB1189" s="981"/>
      <c r="AC1189" s="981"/>
      <c r="AD1189" s="981"/>
      <c r="AE1189" s="981"/>
      <c r="AF1189" s="981"/>
    </row>
    <row r="1190" spans="1:32">
      <c r="A1190" s="981"/>
      <c r="B1190" s="635"/>
      <c r="J1190" s="982"/>
      <c r="K1190" s="982"/>
      <c r="O1190" s="981"/>
      <c r="P1190" s="981"/>
      <c r="Q1190" s="981"/>
      <c r="R1190" s="981"/>
      <c r="S1190" s="981"/>
      <c r="T1190" s="981"/>
      <c r="U1190" s="981"/>
      <c r="V1190" s="981"/>
      <c r="W1190" s="981"/>
      <c r="X1190" s="981"/>
      <c r="Y1190" s="981"/>
      <c r="Z1190" s="981"/>
      <c r="AA1190" s="981"/>
      <c r="AB1190" s="981"/>
      <c r="AC1190" s="981"/>
      <c r="AD1190" s="981"/>
      <c r="AE1190" s="981"/>
      <c r="AF1190" s="981"/>
    </row>
    <row r="1191" spans="1:32">
      <c r="A1191" s="981"/>
      <c r="B1191" s="635"/>
      <c r="J1191" s="982"/>
      <c r="K1191" s="982"/>
      <c r="O1191" s="981"/>
      <c r="P1191" s="981"/>
      <c r="Q1191" s="981"/>
      <c r="R1191" s="981"/>
      <c r="S1191" s="981"/>
      <c r="T1191" s="981"/>
      <c r="U1191" s="981"/>
      <c r="V1191" s="981"/>
      <c r="W1191" s="981"/>
      <c r="X1191" s="981"/>
      <c r="Y1191" s="981"/>
      <c r="Z1191" s="981"/>
      <c r="AA1191" s="981"/>
      <c r="AB1191" s="981"/>
      <c r="AC1191" s="981"/>
      <c r="AD1191" s="981"/>
      <c r="AE1191" s="981"/>
      <c r="AF1191" s="981"/>
    </row>
    <row r="1192" spans="1:32">
      <c r="A1192" s="981"/>
      <c r="B1192" s="635"/>
      <c r="J1192" s="982"/>
      <c r="K1192" s="982"/>
      <c r="O1192" s="981"/>
      <c r="P1192" s="981"/>
      <c r="Q1192" s="981"/>
      <c r="R1192" s="981"/>
      <c r="S1192" s="981"/>
      <c r="T1192" s="981"/>
      <c r="U1192" s="981"/>
      <c r="V1192" s="981"/>
      <c r="W1192" s="981"/>
      <c r="X1192" s="981"/>
      <c r="Y1192" s="981"/>
      <c r="Z1192" s="981"/>
      <c r="AA1192" s="981"/>
      <c r="AB1192" s="981"/>
      <c r="AC1192" s="981"/>
      <c r="AD1192" s="981"/>
      <c r="AE1192" s="981"/>
      <c r="AF1192" s="981"/>
    </row>
    <row r="1193" spans="1:32">
      <c r="A1193" s="981"/>
      <c r="B1193" s="635"/>
      <c r="J1193" s="982"/>
      <c r="K1193" s="982"/>
      <c r="O1193" s="981"/>
      <c r="P1193" s="981"/>
      <c r="Q1193" s="981"/>
      <c r="R1193" s="981"/>
      <c r="S1193" s="981"/>
      <c r="T1193" s="981"/>
      <c r="U1193" s="981"/>
      <c r="V1193" s="981"/>
      <c r="W1193" s="981"/>
      <c r="X1193" s="981"/>
      <c r="Y1193" s="981"/>
      <c r="Z1193" s="981"/>
      <c r="AA1193" s="981"/>
      <c r="AB1193" s="981"/>
      <c r="AC1193" s="981"/>
      <c r="AD1193" s="981"/>
      <c r="AE1193" s="981"/>
      <c r="AF1193" s="981"/>
    </row>
    <row r="1194" spans="1:32">
      <c r="A1194" s="981"/>
      <c r="B1194" s="635"/>
      <c r="J1194" s="982"/>
      <c r="K1194" s="982"/>
      <c r="O1194" s="981"/>
      <c r="P1194" s="981"/>
      <c r="Q1194" s="981"/>
      <c r="R1194" s="981"/>
      <c r="S1194" s="981"/>
      <c r="T1194" s="981"/>
      <c r="U1194" s="981"/>
      <c r="V1194" s="981"/>
      <c r="W1194" s="981"/>
      <c r="X1194" s="981"/>
      <c r="Y1194" s="981"/>
      <c r="Z1194" s="981"/>
      <c r="AA1194" s="981"/>
      <c r="AB1194" s="981"/>
      <c r="AC1194" s="981"/>
      <c r="AD1194" s="981"/>
      <c r="AE1194" s="981"/>
      <c r="AF1194" s="981"/>
    </row>
    <row r="1195" spans="1:32">
      <c r="A1195" s="981"/>
      <c r="B1195" s="635"/>
      <c r="J1195" s="982"/>
      <c r="K1195" s="982"/>
      <c r="O1195" s="981"/>
      <c r="P1195" s="981"/>
      <c r="Q1195" s="981"/>
      <c r="R1195" s="981"/>
      <c r="S1195" s="981"/>
      <c r="T1195" s="981"/>
      <c r="U1195" s="981"/>
      <c r="V1195" s="981"/>
      <c r="W1195" s="981"/>
      <c r="X1195" s="981"/>
      <c r="Y1195" s="981"/>
      <c r="Z1195" s="981"/>
      <c r="AA1195" s="981"/>
      <c r="AB1195" s="981"/>
      <c r="AC1195" s="981"/>
      <c r="AD1195" s="981"/>
      <c r="AE1195" s="981"/>
      <c r="AF1195" s="981"/>
    </row>
    <row r="1196" spans="1:32">
      <c r="A1196" s="981"/>
      <c r="B1196" s="635"/>
      <c r="J1196" s="982"/>
      <c r="K1196" s="982"/>
      <c r="O1196" s="981"/>
      <c r="P1196" s="981"/>
      <c r="Q1196" s="981"/>
      <c r="R1196" s="981"/>
      <c r="S1196" s="981"/>
      <c r="T1196" s="981"/>
      <c r="U1196" s="981"/>
      <c r="V1196" s="981"/>
      <c r="W1196" s="981"/>
      <c r="X1196" s="981"/>
      <c r="Y1196" s="981"/>
      <c r="Z1196" s="981"/>
      <c r="AA1196" s="981"/>
      <c r="AB1196" s="981"/>
      <c r="AC1196" s="981"/>
      <c r="AD1196" s="981"/>
      <c r="AE1196" s="981"/>
      <c r="AF1196" s="981"/>
    </row>
    <row r="1197" spans="1:32">
      <c r="A1197" s="981"/>
      <c r="B1197" s="635"/>
      <c r="J1197" s="982"/>
      <c r="K1197" s="982"/>
      <c r="O1197" s="981"/>
      <c r="P1197" s="981"/>
      <c r="Q1197" s="981"/>
      <c r="R1197" s="981"/>
      <c r="S1197" s="981"/>
      <c r="T1197" s="981"/>
      <c r="U1197" s="981"/>
      <c r="V1197" s="981"/>
      <c r="W1197" s="981"/>
      <c r="X1197" s="981"/>
      <c r="Y1197" s="981"/>
      <c r="Z1197" s="981"/>
      <c r="AA1197" s="981"/>
      <c r="AB1197" s="981"/>
      <c r="AC1197" s="981"/>
      <c r="AD1197" s="981"/>
      <c r="AE1197" s="981"/>
      <c r="AF1197" s="981"/>
    </row>
    <row r="1198" spans="1:32">
      <c r="A1198" s="981"/>
      <c r="B1198" s="635"/>
      <c r="J1198" s="982"/>
      <c r="K1198" s="982"/>
      <c r="O1198" s="981"/>
      <c r="P1198" s="981"/>
      <c r="Q1198" s="981"/>
      <c r="R1198" s="981"/>
      <c r="S1198" s="981"/>
      <c r="T1198" s="981"/>
      <c r="U1198" s="981"/>
      <c r="V1198" s="981"/>
      <c r="W1198" s="981"/>
      <c r="X1198" s="981"/>
      <c r="Y1198" s="981"/>
      <c r="Z1198" s="981"/>
      <c r="AA1198" s="981"/>
      <c r="AB1198" s="981"/>
      <c r="AC1198" s="981"/>
      <c r="AD1198" s="981"/>
      <c r="AE1198" s="981"/>
      <c r="AF1198" s="981"/>
    </row>
    <row r="1199" spans="1:32">
      <c r="A1199" s="981"/>
      <c r="B1199" s="635"/>
      <c r="J1199" s="982"/>
      <c r="K1199" s="982"/>
      <c r="O1199" s="981"/>
      <c r="P1199" s="981"/>
      <c r="Q1199" s="981"/>
      <c r="R1199" s="981"/>
      <c r="S1199" s="981"/>
      <c r="T1199" s="981"/>
      <c r="U1199" s="981"/>
      <c r="V1199" s="981"/>
      <c r="W1199" s="981"/>
      <c r="X1199" s="981"/>
      <c r="Y1199" s="981"/>
      <c r="Z1199" s="981"/>
      <c r="AA1199" s="981"/>
      <c r="AB1199" s="981"/>
      <c r="AC1199" s="981"/>
      <c r="AD1199" s="981"/>
      <c r="AE1199" s="981"/>
      <c r="AF1199" s="981"/>
    </row>
    <row r="1200" spans="1:32">
      <c r="A1200" s="981"/>
      <c r="B1200" s="635"/>
      <c r="J1200" s="982"/>
      <c r="K1200" s="982"/>
      <c r="O1200" s="981"/>
      <c r="P1200" s="981"/>
      <c r="Q1200" s="981"/>
      <c r="R1200" s="981"/>
      <c r="S1200" s="981"/>
      <c r="T1200" s="981"/>
      <c r="U1200" s="981"/>
      <c r="V1200" s="981"/>
      <c r="W1200" s="981"/>
      <c r="X1200" s="981"/>
      <c r="Y1200" s="981"/>
      <c r="Z1200" s="981"/>
      <c r="AA1200" s="981"/>
      <c r="AB1200" s="981"/>
      <c r="AC1200" s="981"/>
      <c r="AD1200" s="981"/>
      <c r="AE1200" s="981"/>
      <c r="AF1200" s="981"/>
    </row>
    <row r="1201" spans="1:32">
      <c r="A1201" s="981"/>
      <c r="B1201" s="635"/>
      <c r="J1201" s="982"/>
      <c r="K1201" s="982"/>
      <c r="O1201" s="981"/>
      <c r="P1201" s="981"/>
      <c r="Q1201" s="981"/>
      <c r="R1201" s="981"/>
      <c r="S1201" s="981"/>
      <c r="T1201" s="981"/>
      <c r="U1201" s="981"/>
      <c r="V1201" s="981"/>
      <c r="W1201" s="981"/>
      <c r="X1201" s="981"/>
      <c r="Y1201" s="981"/>
      <c r="Z1201" s="981"/>
      <c r="AA1201" s="981"/>
      <c r="AB1201" s="981"/>
      <c r="AC1201" s="981"/>
      <c r="AD1201" s="981"/>
      <c r="AE1201" s="981"/>
      <c r="AF1201" s="981"/>
    </row>
    <row r="1202" spans="1:32">
      <c r="A1202" s="981"/>
      <c r="B1202" s="635"/>
      <c r="J1202" s="982"/>
      <c r="K1202" s="982"/>
      <c r="O1202" s="981"/>
      <c r="P1202" s="981"/>
      <c r="Q1202" s="981"/>
      <c r="R1202" s="981"/>
      <c r="S1202" s="981"/>
      <c r="T1202" s="981"/>
      <c r="U1202" s="981"/>
      <c r="V1202" s="981"/>
      <c r="W1202" s="981"/>
      <c r="X1202" s="981"/>
      <c r="Y1202" s="981"/>
      <c r="Z1202" s="981"/>
      <c r="AA1202" s="981"/>
      <c r="AB1202" s="981"/>
      <c r="AC1202" s="981"/>
      <c r="AD1202" s="981"/>
      <c r="AE1202" s="981"/>
      <c r="AF1202" s="981"/>
    </row>
    <row r="1203" spans="1:32">
      <c r="A1203" s="981"/>
      <c r="B1203" s="635"/>
      <c r="J1203" s="982"/>
      <c r="K1203" s="982"/>
      <c r="O1203" s="981"/>
      <c r="P1203" s="981"/>
      <c r="Q1203" s="981"/>
      <c r="R1203" s="981"/>
      <c r="S1203" s="981"/>
      <c r="T1203" s="981"/>
      <c r="U1203" s="981"/>
      <c r="V1203" s="981"/>
      <c r="W1203" s="981"/>
      <c r="X1203" s="981"/>
      <c r="Y1203" s="981"/>
      <c r="Z1203" s="981"/>
      <c r="AA1203" s="981"/>
      <c r="AB1203" s="981"/>
      <c r="AC1203" s="981"/>
      <c r="AD1203" s="981"/>
      <c r="AE1203" s="981"/>
      <c r="AF1203" s="981"/>
    </row>
    <row r="1204" spans="1:32">
      <c r="A1204" s="981"/>
      <c r="B1204" s="635"/>
      <c r="J1204" s="982"/>
      <c r="K1204" s="982"/>
      <c r="O1204" s="981"/>
      <c r="P1204" s="981"/>
      <c r="Q1204" s="981"/>
      <c r="R1204" s="981"/>
      <c r="S1204" s="981"/>
      <c r="T1204" s="981"/>
      <c r="U1204" s="981"/>
      <c r="V1204" s="981"/>
      <c r="W1204" s="981"/>
      <c r="X1204" s="981"/>
      <c r="Y1204" s="981"/>
      <c r="Z1204" s="981"/>
      <c r="AA1204" s="981"/>
      <c r="AB1204" s="981"/>
      <c r="AC1204" s="981"/>
      <c r="AD1204" s="981"/>
      <c r="AE1204" s="981"/>
      <c r="AF1204" s="981"/>
    </row>
    <row r="1205" spans="1:32">
      <c r="A1205" s="981"/>
      <c r="B1205" s="635"/>
      <c r="J1205" s="982"/>
      <c r="K1205" s="982"/>
      <c r="O1205" s="981"/>
      <c r="P1205" s="981"/>
      <c r="Q1205" s="981"/>
      <c r="R1205" s="981"/>
      <c r="S1205" s="981"/>
      <c r="T1205" s="981"/>
      <c r="U1205" s="981"/>
      <c r="V1205" s="981"/>
      <c r="W1205" s="981"/>
      <c r="X1205" s="981"/>
      <c r="Y1205" s="981"/>
      <c r="Z1205" s="981"/>
      <c r="AA1205" s="981"/>
      <c r="AB1205" s="981"/>
      <c r="AC1205" s="981"/>
      <c r="AD1205" s="981"/>
      <c r="AE1205" s="981"/>
      <c r="AF1205" s="981"/>
    </row>
    <row r="1206" spans="1:32">
      <c r="A1206" s="981"/>
      <c r="B1206" s="635"/>
      <c r="J1206" s="982"/>
      <c r="K1206" s="982"/>
      <c r="O1206" s="981"/>
      <c r="P1206" s="981"/>
      <c r="Q1206" s="981"/>
      <c r="R1206" s="981"/>
      <c r="S1206" s="981"/>
      <c r="T1206" s="981"/>
      <c r="U1206" s="981"/>
      <c r="V1206" s="981"/>
      <c r="W1206" s="981"/>
      <c r="X1206" s="981"/>
      <c r="Y1206" s="981"/>
      <c r="Z1206" s="981"/>
      <c r="AA1206" s="981"/>
      <c r="AB1206" s="981"/>
      <c r="AC1206" s="981"/>
      <c r="AD1206" s="981"/>
      <c r="AE1206" s="981"/>
      <c r="AF1206" s="981"/>
    </row>
    <row r="1207" spans="1:32">
      <c r="A1207" s="981"/>
      <c r="B1207" s="635"/>
      <c r="J1207" s="982"/>
      <c r="K1207" s="982"/>
      <c r="O1207" s="981"/>
      <c r="P1207" s="981"/>
      <c r="Q1207" s="981"/>
      <c r="R1207" s="981"/>
      <c r="S1207" s="981"/>
      <c r="T1207" s="981"/>
      <c r="U1207" s="981"/>
      <c r="V1207" s="981"/>
      <c r="W1207" s="981"/>
      <c r="X1207" s="981"/>
      <c r="Y1207" s="981"/>
      <c r="Z1207" s="981"/>
      <c r="AA1207" s="981"/>
      <c r="AB1207" s="981"/>
      <c r="AC1207" s="981"/>
      <c r="AD1207" s="981"/>
      <c r="AE1207" s="981"/>
      <c r="AF1207" s="981"/>
    </row>
    <row r="1208" spans="1:32">
      <c r="A1208" s="981"/>
      <c r="B1208" s="635"/>
      <c r="J1208" s="982"/>
      <c r="K1208" s="982"/>
      <c r="O1208" s="981"/>
      <c r="P1208" s="981"/>
      <c r="Q1208" s="981"/>
      <c r="R1208" s="981"/>
      <c r="S1208" s="981"/>
      <c r="T1208" s="981"/>
      <c r="U1208" s="981"/>
      <c r="V1208" s="981"/>
      <c r="W1208" s="981"/>
      <c r="X1208" s="981"/>
      <c r="Y1208" s="981"/>
      <c r="Z1208" s="981"/>
      <c r="AA1208" s="981"/>
      <c r="AB1208" s="981"/>
      <c r="AC1208" s="981"/>
      <c r="AD1208" s="981"/>
      <c r="AE1208" s="981"/>
      <c r="AF1208" s="981"/>
    </row>
    <row r="1209" spans="1:32">
      <c r="A1209" s="981"/>
      <c r="B1209" s="635"/>
      <c r="J1209" s="982"/>
      <c r="K1209" s="982"/>
      <c r="O1209" s="981"/>
      <c r="P1209" s="981"/>
      <c r="Q1209" s="981"/>
      <c r="R1209" s="981"/>
      <c r="S1209" s="981"/>
      <c r="T1209" s="981"/>
      <c r="U1209" s="981"/>
      <c r="V1209" s="981"/>
      <c r="W1209" s="981"/>
      <c r="X1209" s="981"/>
      <c r="Y1209" s="981"/>
      <c r="Z1209" s="981"/>
      <c r="AA1209" s="981"/>
      <c r="AB1209" s="981"/>
      <c r="AC1209" s="981"/>
      <c r="AD1209" s="981"/>
      <c r="AE1209" s="981"/>
      <c r="AF1209" s="981"/>
    </row>
    <row r="1210" spans="1:32">
      <c r="A1210" s="981"/>
      <c r="B1210" s="635"/>
      <c r="J1210" s="982"/>
      <c r="K1210" s="982"/>
      <c r="O1210" s="981"/>
      <c r="P1210" s="981"/>
      <c r="Q1210" s="981"/>
      <c r="R1210" s="981"/>
      <c r="S1210" s="981"/>
      <c r="T1210" s="981"/>
      <c r="U1210" s="981"/>
      <c r="V1210" s="981"/>
      <c r="W1210" s="981"/>
      <c r="X1210" s="981"/>
      <c r="Y1210" s="981"/>
      <c r="Z1210" s="981"/>
      <c r="AA1210" s="981"/>
      <c r="AB1210" s="981"/>
      <c r="AC1210" s="981"/>
      <c r="AD1210" s="981"/>
      <c r="AE1210" s="981"/>
      <c r="AF1210" s="981"/>
    </row>
    <row r="1211" spans="1:32">
      <c r="A1211" s="981"/>
      <c r="B1211" s="635"/>
      <c r="J1211" s="982"/>
      <c r="K1211" s="982"/>
      <c r="O1211" s="981"/>
      <c r="P1211" s="981"/>
      <c r="Q1211" s="981"/>
      <c r="R1211" s="981"/>
      <c r="S1211" s="981"/>
      <c r="T1211" s="981"/>
      <c r="U1211" s="981"/>
      <c r="V1211" s="981"/>
      <c r="W1211" s="981"/>
      <c r="X1211" s="981"/>
      <c r="Y1211" s="981"/>
      <c r="Z1211" s="981"/>
      <c r="AA1211" s="981"/>
      <c r="AB1211" s="981"/>
      <c r="AC1211" s="981"/>
      <c r="AD1211" s="981"/>
      <c r="AE1211" s="981"/>
      <c r="AF1211" s="981"/>
    </row>
    <row r="1212" spans="1:32">
      <c r="A1212" s="981"/>
      <c r="B1212" s="635"/>
      <c r="J1212" s="982"/>
      <c r="K1212" s="982"/>
      <c r="O1212" s="981"/>
      <c r="P1212" s="981"/>
      <c r="Q1212" s="981"/>
      <c r="R1212" s="981"/>
      <c r="S1212" s="981"/>
      <c r="T1212" s="981"/>
      <c r="U1212" s="981"/>
      <c r="V1212" s="981"/>
      <c r="W1212" s="981"/>
      <c r="X1212" s="981"/>
      <c r="Y1212" s="981"/>
      <c r="Z1212" s="981"/>
      <c r="AA1212" s="981"/>
      <c r="AB1212" s="981"/>
      <c r="AC1212" s="981"/>
      <c r="AD1212" s="981"/>
      <c r="AE1212" s="981"/>
      <c r="AF1212" s="981"/>
    </row>
    <row r="1213" spans="1:32">
      <c r="A1213" s="981"/>
      <c r="B1213" s="635"/>
      <c r="J1213" s="982"/>
      <c r="K1213" s="982"/>
      <c r="O1213" s="981"/>
      <c r="P1213" s="981"/>
      <c r="Q1213" s="981"/>
      <c r="R1213" s="981"/>
      <c r="S1213" s="981"/>
      <c r="T1213" s="981"/>
      <c r="U1213" s="981"/>
      <c r="V1213" s="981"/>
      <c r="W1213" s="981"/>
      <c r="X1213" s="981"/>
      <c r="Y1213" s="981"/>
      <c r="Z1213" s="981"/>
      <c r="AA1213" s="981"/>
      <c r="AB1213" s="981"/>
      <c r="AC1213" s="981"/>
      <c r="AD1213" s="981"/>
      <c r="AE1213" s="981"/>
      <c r="AF1213" s="981"/>
    </row>
    <row r="1214" spans="1:32">
      <c r="A1214" s="981"/>
      <c r="B1214" s="635"/>
      <c r="J1214" s="982"/>
      <c r="K1214" s="982"/>
      <c r="O1214" s="981"/>
      <c r="P1214" s="981"/>
      <c r="Q1214" s="981"/>
      <c r="R1214" s="981"/>
      <c r="S1214" s="981"/>
      <c r="T1214" s="981"/>
      <c r="U1214" s="981"/>
      <c r="V1214" s="981"/>
      <c r="W1214" s="981"/>
      <c r="X1214" s="981"/>
      <c r="Y1214" s="981"/>
      <c r="Z1214" s="981"/>
      <c r="AA1214" s="981"/>
      <c r="AB1214" s="981"/>
      <c r="AC1214" s="981"/>
      <c r="AD1214" s="981"/>
      <c r="AE1214" s="981"/>
      <c r="AF1214" s="981"/>
    </row>
    <row r="1215" spans="1:32">
      <c r="A1215" s="981"/>
      <c r="B1215" s="635"/>
      <c r="J1215" s="982"/>
      <c r="K1215" s="982"/>
      <c r="O1215" s="981"/>
      <c r="P1215" s="981"/>
      <c r="Q1215" s="981"/>
      <c r="R1215" s="981"/>
      <c r="S1215" s="981"/>
      <c r="T1215" s="981"/>
      <c r="U1215" s="981"/>
      <c r="V1215" s="981"/>
      <c r="W1215" s="981"/>
      <c r="X1215" s="981"/>
      <c r="Y1215" s="981"/>
      <c r="Z1215" s="981"/>
      <c r="AA1215" s="981"/>
      <c r="AB1215" s="981"/>
      <c r="AC1215" s="981"/>
      <c r="AD1215" s="981"/>
      <c r="AE1215" s="981"/>
      <c r="AF1215" s="981"/>
    </row>
    <row r="1216" spans="1:32">
      <c r="A1216" s="981"/>
      <c r="B1216" s="635"/>
      <c r="J1216" s="982"/>
      <c r="K1216" s="982"/>
      <c r="O1216" s="981"/>
      <c r="P1216" s="981"/>
      <c r="Q1216" s="981"/>
      <c r="R1216" s="981"/>
      <c r="S1216" s="981"/>
      <c r="T1216" s="981"/>
      <c r="U1216" s="981"/>
      <c r="V1216" s="981"/>
      <c r="W1216" s="981"/>
      <c r="X1216" s="981"/>
      <c r="Y1216" s="981"/>
      <c r="Z1216" s="981"/>
      <c r="AA1216" s="981"/>
      <c r="AB1216" s="981"/>
      <c r="AC1216" s="981"/>
      <c r="AD1216" s="981"/>
      <c r="AE1216" s="981"/>
      <c r="AF1216" s="981"/>
    </row>
    <row r="1217" spans="1:32">
      <c r="A1217" s="981"/>
      <c r="B1217" s="635"/>
      <c r="J1217" s="982"/>
      <c r="K1217" s="982"/>
      <c r="O1217" s="981"/>
      <c r="P1217" s="981"/>
      <c r="Q1217" s="981"/>
      <c r="R1217" s="981"/>
      <c r="S1217" s="981"/>
      <c r="T1217" s="981"/>
      <c r="U1217" s="981"/>
      <c r="V1217" s="981"/>
      <c r="W1217" s="981"/>
      <c r="X1217" s="981"/>
      <c r="Y1217" s="981"/>
      <c r="Z1217" s="981"/>
      <c r="AA1217" s="981"/>
      <c r="AB1217" s="981"/>
      <c r="AC1217" s="981"/>
      <c r="AD1217" s="981"/>
      <c r="AE1217" s="981"/>
      <c r="AF1217" s="981"/>
    </row>
    <row r="1218" spans="1:32">
      <c r="A1218" s="981"/>
      <c r="B1218" s="635"/>
      <c r="J1218" s="982"/>
      <c r="K1218" s="982"/>
      <c r="O1218" s="981"/>
      <c r="P1218" s="981"/>
      <c r="Q1218" s="981"/>
      <c r="R1218" s="981"/>
      <c r="S1218" s="981"/>
      <c r="T1218" s="981"/>
      <c r="U1218" s="981"/>
      <c r="V1218" s="981"/>
      <c r="W1218" s="981"/>
      <c r="X1218" s="981"/>
      <c r="Y1218" s="981"/>
      <c r="Z1218" s="981"/>
      <c r="AA1218" s="981"/>
      <c r="AB1218" s="981"/>
      <c r="AC1218" s="981"/>
      <c r="AD1218" s="981"/>
      <c r="AE1218" s="981"/>
      <c r="AF1218" s="981"/>
    </row>
    <row r="1219" spans="1:32">
      <c r="A1219" s="981"/>
      <c r="B1219" s="635"/>
      <c r="J1219" s="982"/>
      <c r="K1219" s="982"/>
      <c r="O1219" s="981"/>
      <c r="P1219" s="981"/>
      <c r="Q1219" s="981"/>
      <c r="R1219" s="981"/>
      <c r="S1219" s="981"/>
      <c r="T1219" s="981"/>
      <c r="U1219" s="981"/>
      <c r="V1219" s="981"/>
      <c r="W1219" s="981"/>
      <c r="X1219" s="981"/>
      <c r="Y1219" s="981"/>
      <c r="Z1219" s="981"/>
      <c r="AA1219" s="981"/>
      <c r="AB1219" s="981"/>
      <c r="AC1219" s="981"/>
      <c r="AD1219" s="981"/>
      <c r="AE1219" s="981"/>
      <c r="AF1219" s="981"/>
    </row>
    <row r="1220" spans="1:32">
      <c r="A1220" s="981"/>
      <c r="B1220" s="635"/>
      <c r="J1220" s="982"/>
      <c r="K1220" s="982"/>
      <c r="O1220" s="981"/>
      <c r="P1220" s="981"/>
      <c r="Q1220" s="981"/>
      <c r="R1220" s="981"/>
      <c r="S1220" s="981"/>
      <c r="T1220" s="981"/>
      <c r="U1220" s="981"/>
      <c r="V1220" s="981"/>
      <c r="W1220" s="981"/>
      <c r="X1220" s="981"/>
      <c r="Y1220" s="981"/>
      <c r="Z1220" s="981"/>
      <c r="AA1220" s="981"/>
      <c r="AB1220" s="981"/>
      <c r="AC1220" s="981"/>
      <c r="AD1220" s="981"/>
      <c r="AE1220" s="981"/>
      <c r="AF1220" s="981"/>
    </row>
    <row r="1221" spans="1:32">
      <c r="A1221" s="981"/>
      <c r="B1221" s="635"/>
      <c r="J1221" s="982"/>
      <c r="K1221" s="982"/>
      <c r="O1221" s="981"/>
      <c r="P1221" s="981"/>
      <c r="Q1221" s="981"/>
      <c r="R1221" s="981"/>
      <c r="S1221" s="981"/>
      <c r="T1221" s="981"/>
      <c r="U1221" s="981"/>
      <c r="V1221" s="981"/>
      <c r="W1221" s="981"/>
      <c r="X1221" s="981"/>
      <c r="Y1221" s="981"/>
      <c r="Z1221" s="981"/>
      <c r="AA1221" s="981"/>
      <c r="AB1221" s="981"/>
      <c r="AC1221" s="981"/>
      <c r="AD1221" s="981"/>
      <c r="AE1221" s="981"/>
      <c r="AF1221" s="981"/>
    </row>
    <row r="1222" spans="1:32">
      <c r="A1222" s="981"/>
      <c r="B1222" s="635"/>
      <c r="J1222" s="982"/>
      <c r="K1222" s="982"/>
      <c r="O1222" s="981"/>
      <c r="P1222" s="981"/>
      <c r="Q1222" s="981"/>
      <c r="R1222" s="981"/>
      <c r="S1222" s="981"/>
      <c r="T1222" s="981"/>
      <c r="U1222" s="981"/>
      <c r="V1222" s="981"/>
      <c r="W1222" s="981"/>
      <c r="X1222" s="981"/>
      <c r="Y1222" s="981"/>
      <c r="Z1222" s="981"/>
      <c r="AA1222" s="981"/>
      <c r="AB1222" s="981"/>
      <c r="AC1222" s="981"/>
      <c r="AD1222" s="981"/>
      <c r="AE1222" s="981"/>
      <c r="AF1222" s="981"/>
    </row>
    <row r="1223" spans="1:32">
      <c r="A1223" s="981"/>
      <c r="B1223" s="635"/>
      <c r="J1223" s="982"/>
      <c r="K1223" s="982"/>
      <c r="O1223" s="981"/>
      <c r="P1223" s="981"/>
      <c r="Q1223" s="981"/>
      <c r="R1223" s="981"/>
      <c r="S1223" s="981"/>
      <c r="T1223" s="981"/>
      <c r="U1223" s="981"/>
      <c r="V1223" s="981"/>
      <c r="W1223" s="981"/>
      <c r="X1223" s="981"/>
      <c r="Y1223" s="981"/>
      <c r="Z1223" s="981"/>
      <c r="AA1223" s="981"/>
      <c r="AB1223" s="981"/>
      <c r="AC1223" s="981"/>
      <c r="AD1223" s="981"/>
      <c r="AE1223" s="981"/>
      <c r="AF1223" s="981"/>
    </row>
    <row r="1224" spans="1:32">
      <c r="A1224" s="981"/>
      <c r="B1224" s="635"/>
      <c r="J1224" s="982"/>
      <c r="K1224" s="982"/>
      <c r="O1224" s="981"/>
      <c r="P1224" s="981"/>
      <c r="Q1224" s="981"/>
      <c r="R1224" s="981"/>
      <c r="S1224" s="981"/>
      <c r="T1224" s="981"/>
      <c r="U1224" s="981"/>
      <c r="V1224" s="981"/>
      <c r="W1224" s="981"/>
      <c r="X1224" s="981"/>
      <c r="Y1224" s="981"/>
      <c r="Z1224" s="981"/>
      <c r="AA1224" s="981"/>
      <c r="AB1224" s="981"/>
      <c r="AC1224" s="981"/>
      <c r="AD1224" s="981"/>
      <c r="AE1224" s="981"/>
      <c r="AF1224" s="981"/>
    </row>
    <row r="1225" spans="1:32">
      <c r="A1225" s="981"/>
      <c r="B1225" s="635"/>
      <c r="J1225" s="982"/>
      <c r="K1225" s="982"/>
      <c r="O1225" s="981"/>
      <c r="P1225" s="981"/>
      <c r="Q1225" s="981"/>
      <c r="R1225" s="981"/>
      <c r="S1225" s="981"/>
      <c r="T1225" s="981"/>
      <c r="U1225" s="981"/>
      <c r="V1225" s="981"/>
      <c r="W1225" s="981"/>
      <c r="X1225" s="981"/>
      <c r="Y1225" s="981"/>
      <c r="Z1225" s="981"/>
      <c r="AA1225" s="981"/>
      <c r="AB1225" s="981"/>
      <c r="AC1225" s="981"/>
      <c r="AD1225" s="981"/>
      <c r="AE1225" s="981"/>
      <c r="AF1225" s="981"/>
    </row>
    <row r="1226" spans="1:32">
      <c r="A1226" s="981"/>
      <c r="B1226" s="635"/>
      <c r="J1226" s="982"/>
      <c r="K1226" s="982"/>
      <c r="O1226" s="981"/>
      <c r="P1226" s="981"/>
      <c r="Q1226" s="981"/>
      <c r="R1226" s="981"/>
      <c r="S1226" s="981"/>
      <c r="T1226" s="981"/>
      <c r="U1226" s="981"/>
      <c r="V1226" s="981"/>
      <c r="W1226" s="981"/>
      <c r="X1226" s="981"/>
      <c r="Y1226" s="981"/>
      <c r="Z1226" s="981"/>
      <c r="AA1226" s="981"/>
      <c r="AB1226" s="981"/>
      <c r="AC1226" s="981"/>
      <c r="AD1226" s="981"/>
      <c r="AE1226" s="981"/>
      <c r="AF1226" s="981"/>
    </row>
    <row r="1227" spans="1:32">
      <c r="A1227" s="981"/>
      <c r="B1227" s="635"/>
      <c r="J1227" s="982"/>
      <c r="K1227" s="982"/>
      <c r="O1227" s="981"/>
      <c r="P1227" s="981"/>
      <c r="Q1227" s="981"/>
      <c r="R1227" s="981"/>
      <c r="S1227" s="981"/>
      <c r="T1227" s="981"/>
      <c r="U1227" s="981"/>
      <c r="V1227" s="981"/>
      <c r="W1227" s="981"/>
      <c r="X1227" s="981"/>
      <c r="Y1227" s="981"/>
      <c r="Z1227" s="981"/>
      <c r="AA1227" s="981"/>
      <c r="AB1227" s="981"/>
      <c r="AC1227" s="981"/>
      <c r="AD1227" s="981"/>
      <c r="AE1227" s="981"/>
      <c r="AF1227" s="981"/>
    </row>
    <row r="1228" spans="1:32">
      <c r="A1228" s="981"/>
      <c r="B1228" s="635"/>
      <c r="J1228" s="982"/>
      <c r="K1228" s="982"/>
      <c r="O1228" s="981"/>
      <c r="P1228" s="981"/>
      <c r="Q1228" s="981"/>
      <c r="R1228" s="981"/>
      <c r="S1228" s="981"/>
      <c r="T1228" s="981"/>
      <c r="U1228" s="981"/>
      <c r="V1228" s="981"/>
      <c r="W1228" s="981"/>
      <c r="X1228" s="981"/>
      <c r="Y1228" s="981"/>
      <c r="Z1228" s="981"/>
      <c r="AA1228" s="981"/>
      <c r="AB1228" s="981"/>
      <c r="AC1228" s="981"/>
      <c r="AD1228" s="981"/>
      <c r="AE1228" s="981"/>
      <c r="AF1228" s="981"/>
    </row>
    <row r="1229" spans="1:32">
      <c r="A1229" s="981"/>
      <c r="B1229" s="635"/>
      <c r="J1229" s="982"/>
      <c r="K1229" s="982"/>
      <c r="O1229" s="981"/>
      <c r="P1229" s="981"/>
      <c r="Q1229" s="981"/>
      <c r="R1229" s="981"/>
      <c r="S1229" s="981"/>
      <c r="T1229" s="981"/>
      <c r="U1229" s="981"/>
      <c r="V1229" s="981"/>
      <c r="W1229" s="981"/>
      <c r="X1229" s="981"/>
      <c r="Y1229" s="981"/>
      <c r="Z1229" s="981"/>
      <c r="AA1229" s="981"/>
      <c r="AB1229" s="981"/>
      <c r="AC1229" s="981"/>
      <c r="AD1229" s="981"/>
      <c r="AE1229" s="981"/>
      <c r="AF1229" s="981"/>
    </row>
    <row r="1230" spans="1:32">
      <c r="A1230" s="981"/>
      <c r="B1230" s="635"/>
      <c r="J1230" s="982"/>
      <c r="K1230" s="982"/>
      <c r="O1230" s="981"/>
      <c r="P1230" s="981"/>
      <c r="Q1230" s="981"/>
      <c r="R1230" s="981"/>
      <c r="S1230" s="981"/>
      <c r="T1230" s="981"/>
      <c r="U1230" s="981"/>
      <c r="V1230" s="981"/>
      <c r="W1230" s="981"/>
      <c r="X1230" s="981"/>
      <c r="Y1230" s="981"/>
      <c r="Z1230" s="981"/>
      <c r="AA1230" s="981"/>
      <c r="AB1230" s="981"/>
      <c r="AC1230" s="981"/>
      <c r="AD1230" s="981"/>
      <c r="AE1230" s="981"/>
      <c r="AF1230" s="981"/>
    </row>
    <row r="1231" spans="1:32">
      <c r="A1231" s="981"/>
      <c r="B1231" s="635"/>
      <c r="J1231" s="982"/>
      <c r="K1231" s="982"/>
      <c r="O1231" s="981"/>
      <c r="P1231" s="981"/>
      <c r="Q1231" s="981"/>
      <c r="R1231" s="981"/>
      <c r="S1231" s="981"/>
      <c r="T1231" s="981"/>
      <c r="U1231" s="981"/>
      <c r="V1231" s="981"/>
      <c r="W1231" s="981"/>
      <c r="X1231" s="981"/>
      <c r="Y1231" s="981"/>
      <c r="Z1231" s="981"/>
      <c r="AA1231" s="981"/>
      <c r="AB1231" s="981"/>
      <c r="AC1231" s="981"/>
      <c r="AD1231" s="981"/>
      <c r="AE1231" s="981"/>
      <c r="AF1231" s="981"/>
    </row>
    <row r="1232" spans="1:32">
      <c r="A1232" s="981"/>
      <c r="B1232" s="635"/>
      <c r="J1232" s="982"/>
      <c r="K1232" s="982"/>
      <c r="O1232" s="981"/>
      <c r="P1232" s="981"/>
      <c r="Q1232" s="981"/>
      <c r="R1232" s="981"/>
      <c r="S1232" s="981"/>
      <c r="T1232" s="981"/>
      <c r="U1232" s="981"/>
      <c r="V1232" s="981"/>
      <c r="W1232" s="981"/>
      <c r="X1232" s="981"/>
      <c r="Y1232" s="981"/>
      <c r="Z1232" s="981"/>
      <c r="AA1232" s="981"/>
      <c r="AB1232" s="981"/>
      <c r="AC1232" s="981"/>
      <c r="AD1232" s="981"/>
      <c r="AE1232" s="981"/>
      <c r="AF1232" s="981"/>
    </row>
    <row r="1233" spans="1:32">
      <c r="A1233" s="981"/>
      <c r="B1233" s="635"/>
      <c r="J1233" s="982"/>
      <c r="K1233" s="982"/>
      <c r="O1233" s="981"/>
      <c r="P1233" s="981"/>
      <c r="Q1233" s="981"/>
      <c r="R1233" s="981"/>
      <c r="S1233" s="981"/>
      <c r="T1233" s="981"/>
      <c r="U1233" s="981"/>
      <c r="V1233" s="981"/>
      <c r="W1233" s="981"/>
      <c r="X1233" s="981"/>
      <c r="Y1233" s="981"/>
      <c r="Z1233" s="981"/>
      <c r="AA1233" s="981"/>
      <c r="AB1233" s="981"/>
      <c r="AC1233" s="981"/>
      <c r="AD1233" s="981"/>
      <c r="AE1233" s="981"/>
      <c r="AF1233" s="981"/>
    </row>
    <row r="1234" spans="1:32">
      <c r="A1234" s="981"/>
      <c r="B1234" s="635"/>
      <c r="J1234" s="982"/>
      <c r="K1234" s="982"/>
      <c r="O1234" s="981"/>
      <c r="P1234" s="981"/>
      <c r="Q1234" s="981"/>
      <c r="R1234" s="981"/>
      <c r="S1234" s="981"/>
      <c r="T1234" s="981"/>
      <c r="U1234" s="981"/>
      <c r="V1234" s="981"/>
      <c r="W1234" s="981"/>
      <c r="X1234" s="981"/>
      <c r="Y1234" s="981"/>
      <c r="Z1234" s="981"/>
      <c r="AA1234" s="981"/>
      <c r="AB1234" s="981"/>
      <c r="AC1234" s="981"/>
      <c r="AD1234" s="981"/>
      <c r="AE1234" s="981"/>
      <c r="AF1234" s="981"/>
    </row>
    <row r="1235" spans="1:32">
      <c r="A1235" s="981"/>
      <c r="B1235" s="635"/>
      <c r="J1235" s="982"/>
      <c r="K1235" s="982"/>
      <c r="O1235" s="981"/>
      <c r="P1235" s="981"/>
      <c r="Q1235" s="981"/>
      <c r="R1235" s="981"/>
      <c r="S1235" s="981"/>
      <c r="T1235" s="981"/>
      <c r="U1235" s="981"/>
      <c r="V1235" s="981"/>
      <c r="W1235" s="981"/>
      <c r="X1235" s="981"/>
      <c r="Y1235" s="981"/>
      <c r="Z1235" s="981"/>
      <c r="AA1235" s="981"/>
      <c r="AB1235" s="981"/>
      <c r="AC1235" s="981"/>
      <c r="AD1235" s="981"/>
      <c r="AE1235" s="981"/>
      <c r="AF1235" s="981"/>
    </row>
    <row r="1236" spans="1:32">
      <c r="A1236" s="981"/>
      <c r="B1236" s="635"/>
      <c r="J1236" s="982"/>
      <c r="K1236" s="982"/>
      <c r="O1236" s="981"/>
      <c r="P1236" s="981"/>
      <c r="Q1236" s="981"/>
      <c r="R1236" s="981"/>
      <c r="S1236" s="981"/>
      <c r="T1236" s="981"/>
      <c r="U1236" s="981"/>
      <c r="V1236" s="981"/>
      <c r="W1236" s="981"/>
      <c r="X1236" s="981"/>
      <c r="Y1236" s="981"/>
      <c r="Z1236" s="981"/>
      <c r="AA1236" s="981"/>
      <c r="AB1236" s="981"/>
      <c r="AC1236" s="981"/>
      <c r="AD1236" s="981"/>
      <c r="AE1236" s="981"/>
      <c r="AF1236" s="981"/>
    </row>
    <row r="1237" spans="1:32">
      <c r="A1237" s="981"/>
      <c r="B1237" s="635"/>
      <c r="J1237" s="982"/>
      <c r="K1237" s="982"/>
      <c r="O1237" s="981"/>
      <c r="P1237" s="981"/>
      <c r="Q1237" s="981"/>
      <c r="R1237" s="981"/>
      <c r="S1237" s="981"/>
      <c r="T1237" s="981"/>
      <c r="U1237" s="981"/>
      <c r="V1237" s="981"/>
      <c r="W1237" s="981"/>
      <c r="X1237" s="981"/>
      <c r="Y1237" s="981"/>
      <c r="Z1237" s="981"/>
      <c r="AA1237" s="981"/>
      <c r="AB1237" s="981"/>
      <c r="AC1237" s="981"/>
      <c r="AD1237" s="981"/>
      <c r="AE1237" s="981"/>
      <c r="AF1237" s="981"/>
    </row>
    <row r="1238" spans="1:32">
      <c r="A1238" s="981"/>
      <c r="B1238" s="635"/>
      <c r="J1238" s="982"/>
      <c r="K1238" s="982"/>
      <c r="O1238" s="981"/>
      <c r="P1238" s="981"/>
      <c r="Q1238" s="981"/>
      <c r="R1238" s="981"/>
      <c r="S1238" s="981"/>
      <c r="T1238" s="981"/>
      <c r="U1238" s="981"/>
      <c r="V1238" s="981"/>
      <c r="W1238" s="981"/>
      <c r="X1238" s="981"/>
      <c r="Y1238" s="981"/>
      <c r="Z1238" s="981"/>
      <c r="AA1238" s="981"/>
      <c r="AB1238" s="981"/>
      <c r="AC1238" s="981"/>
      <c r="AD1238" s="981"/>
      <c r="AE1238" s="981"/>
      <c r="AF1238" s="981"/>
    </row>
    <row r="1239" spans="1:32">
      <c r="A1239" s="981"/>
      <c r="B1239" s="635"/>
      <c r="J1239" s="982"/>
      <c r="K1239" s="982"/>
      <c r="O1239" s="981"/>
      <c r="P1239" s="981"/>
      <c r="Q1239" s="981"/>
      <c r="R1239" s="981"/>
      <c r="S1239" s="981"/>
      <c r="T1239" s="981"/>
      <c r="U1239" s="981"/>
      <c r="V1239" s="981"/>
      <c r="W1239" s="981"/>
      <c r="X1239" s="981"/>
      <c r="Y1239" s="981"/>
      <c r="Z1239" s="981"/>
      <c r="AA1239" s="981"/>
      <c r="AB1239" s="981"/>
      <c r="AC1239" s="981"/>
      <c r="AD1239" s="981"/>
      <c r="AE1239" s="981"/>
      <c r="AF1239" s="981"/>
    </row>
    <row r="1240" spans="1:32">
      <c r="A1240" s="981"/>
      <c r="B1240" s="635"/>
      <c r="J1240" s="982"/>
      <c r="K1240" s="982"/>
      <c r="O1240" s="981"/>
      <c r="P1240" s="981"/>
      <c r="Q1240" s="981"/>
      <c r="R1240" s="981"/>
      <c r="S1240" s="981"/>
      <c r="T1240" s="981"/>
      <c r="U1240" s="981"/>
      <c r="V1240" s="981"/>
      <c r="W1240" s="981"/>
      <c r="X1240" s="981"/>
      <c r="Y1240" s="981"/>
      <c r="Z1240" s="981"/>
      <c r="AA1240" s="981"/>
      <c r="AB1240" s="981"/>
      <c r="AC1240" s="981"/>
      <c r="AD1240" s="981"/>
      <c r="AE1240" s="981"/>
      <c r="AF1240" s="981"/>
    </row>
    <row r="1241" spans="1:32">
      <c r="A1241" s="981"/>
      <c r="B1241" s="635"/>
      <c r="J1241" s="982"/>
      <c r="K1241" s="982"/>
      <c r="O1241" s="981"/>
      <c r="P1241" s="981"/>
      <c r="Q1241" s="981"/>
      <c r="R1241" s="981"/>
      <c r="S1241" s="981"/>
      <c r="T1241" s="981"/>
      <c r="U1241" s="981"/>
      <c r="V1241" s="981"/>
      <c r="W1241" s="981"/>
      <c r="X1241" s="981"/>
      <c r="Y1241" s="981"/>
      <c r="Z1241" s="981"/>
      <c r="AA1241" s="981"/>
      <c r="AB1241" s="981"/>
      <c r="AC1241" s="981"/>
      <c r="AD1241" s="981"/>
      <c r="AE1241" s="981"/>
      <c r="AF1241" s="981"/>
    </row>
    <row r="1242" spans="1:32">
      <c r="A1242" s="981"/>
      <c r="B1242" s="635"/>
      <c r="J1242" s="982"/>
      <c r="K1242" s="982"/>
      <c r="O1242" s="981"/>
      <c r="P1242" s="981"/>
      <c r="Q1242" s="981"/>
      <c r="R1242" s="981"/>
      <c r="S1242" s="981"/>
      <c r="T1242" s="981"/>
      <c r="U1242" s="981"/>
      <c r="V1242" s="981"/>
      <c r="W1242" s="981"/>
      <c r="X1242" s="981"/>
      <c r="Y1242" s="981"/>
      <c r="Z1242" s="981"/>
      <c r="AA1242" s="981"/>
      <c r="AB1242" s="981"/>
      <c r="AC1242" s="981"/>
      <c r="AD1242" s="981"/>
      <c r="AE1242" s="981"/>
      <c r="AF1242" s="981"/>
    </row>
    <row r="1243" spans="1:32">
      <c r="A1243" s="981"/>
      <c r="B1243" s="635"/>
      <c r="J1243" s="982"/>
      <c r="K1243" s="982"/>
      <c r="O1243" s="981"/>
      <c r="P1243" s="981"/>
      <c r="Q1243" s="981"/>
      <c r="R1243" s="981"/>
      <c r="S1243" s="981"/>
      <c r="T1243" s="981"/>
      <c r="U1243" s="981"/>
      <c r="V1243" s="981"/>
      <c r="W1243" s="981"/>
      <c r="X1243" s="981"/>
      <c r="Y1243" s="981"/>
      <c r="Z1243" s="981"/>
      <c r="AA1243" s="981"/>
      <c r="AB1243" s="981"/>
      <c r="AC1243" s="981"/>
      <c r="AD1243" s="981"/>
      <c r="AE1243" s="981"/>
      <c r="AF1243" s="981"/>
    </row>
    <row r="1244" spans="1:32">
      <c r="A1244" s="981"/>
      <c r="B1244" s="635"/>
      <c r="J1244" s="982"/>
      <c r="K1244" s="982"/>
      <c r="O1244" s="981"/>
      <c r="P1244" s="981"/>
      <c r="Q1244" s="981"/>
      <c r="R1244" s="981"/>
      <c r="S1244" s="981"/>
      <c r="T1244" s="981"/>
      <c r="U1244" s="981"/>
      <c r="V1244" s="981"/>
      <c r="W1244" s="981"/>
      <c r="X1244" s="981"/>
      <c r="Y1244" s="981"/>
      <c r="Z1244" s="981"/>
      <c r="AA1244" s="981"/>
      <c r="AB1244" s="981"/>
      <c r="AC1244" s="981"/>
      <c r="AD1244" s="981"/>
      <c r="AE1244" s="981"/>
      <c r="AF1244" s="981"/>
    </row>
    <row r="1245" spans="1:32">
      <c r="A1245" s="981"/>
      <c r="B1245" s="635"/>
      <c r="J1245" s="982"/>
      <c r="K1245" s="982"/>
      <c r="O1245" s="981"/>
      <c r="P1245" s="981"/>
      <c r="Q1245" s="981"/>
      <c r="R1245" s="981"/>
      <c r="S1245" s="981"/>
      <c r="T1245" s="981"/>
      <c r="U1245" s="981"/>
      <c r="V1245" s="981"/>
      <c r="W1245" s="981"/>
      <c r="X1245" s="981"/>
      <c r="Y1245" s="981"/>
      <c r="Z1245" s="981"/>
      <c r="AA1245" s="981"/>
      <c r="AB1245" s="981"/>
      <c r="AC1245" s="981"/>
      <c r="AD1245" s="981"/>
      <c r="AE1245" s="981"/>
      <c r="AF1245" s="981"/>
    </row>
    <row r="1246" spans="1:32">
      <c r="A1246" s="981"/>
      <c r="B1246" s="635"/>
      <c r="J1246" s="982"/>
      <c r="K1246" s="982"/>
      <c r="O1246" s="981"/>
      <c r="P1246" s="981"/>
      <c r="Q1246" s="981"/>
      <c r="R1246" s="981"/>
      <c r="S1246" s="981"/>
      <c r="T1246" s="981"/>
      <c r="U1246" s="981"/>
      <c r="V1246" s="981"/>
      <c r="W1246" s="981"/>
      <c r="X1246" s="981"/>
      <c r="Y1246" s="981"/>
      <c r="Z1246" s="981"/>
      <c r="AA1246" s="981"/>
      <c r="AB1246" s="981"/>
      <c r="AC1246" s="981"/>
      <c r="AD1246" s="981"/>
      <c r="AE1246" s="981"/>
      <c r="AF1246" s="981"/>
    </row>
    <row r="1247" spans="1:32">
      <c r="A1247" s="981"/>
      <c r="B1247" s="635"/>
      <c r="J1247" s="982"/>
      <c r="K1247" s="982"/>
      <c r="O1247" s="981"/>
      <c r="P1247" s="981"/>
      <c r="Q1247" s="981"/>
      <c r="R1247" s="981"/>
      <c r="S1247" s="981"/>
      <c r="T1247" s="981"/>
      <c r="U1247" s="981"/>
      <c r="V1247" s="981"/>
      <c r="W1247" s="981"/>
      <c r="X1247" s="981"/>
      <c r="Y1247" s="981"/>
      <c r="Z1247" s="981"/>
      <c r="AA1247" s="981"/>
      <c r="AB1247" s="981"/>
      <c r="AC1247" s="981"/>
      <c r="AD1247" s="981"/>
      <c r="AE1247" s="981"/>
      <c r="AF1247" s="981"/>
    </row>
    <row r="1248" spans="1:32">
      <c r="A1248" s="981"/>
      <c r="B1248" s="635"/>
      <c r="J1248" s="982"/>
      <c r="K1248" s="982"/>
      <c r="O1248" s="981"/>
      <c r="P1248" s="981"/>
      <c r="Q1248" s="981"/>
      <c r="R1248" s="981"/>
      <c r="S1248" s="981"/>
      <c r="T1248" s="981"/>
      <c r="U1248" s="981"/>
      <c r="V1248" s="981"/>
      <c r="W1248" s="981"/>
      <c r="X1248" s="981"/>
      <c r="Y1248" s="981"/>
      <c r="Z1248" s="981"/>
      <c r="AA1248" s="981"/>
      <c r="AB1248" s="981"/>
      <c r="AC1248" s="981"/>
      <c r="AD1248" s="981"/>
      <c r="AE1248" s="981"/>
      <c r="AF1248" s="981"/>
    </row>
    <row r="1249" spans="1:32">
      <c r="A1249" s="981"/>
      <c r="B1249" s="635"/>
      <c r="J1249" s="982"/>
      <c r="K1249" s="982"/>
      <c r="O1249" s="981"/>
      <c r="P1249" s="981"/>
      <c r="Q1249" s="981"/>
      <c r="R1249" s="981"/>
      <c r="S1249" s="981"/>
      <c r="T1249" s="981"/>
      <c r="U1249" s="981"/>
      <c r="V1249" s="981"/>
      <c r="W1249" s="981"/>
      <c r="X1249" s="981"/>
      <c r="Y1249" s="981"/>
      <c r="Z1249" s="981"/>
      <c r="AA1249" s="981"/>
      <c r="AB1249" s="981"/>
      <c r="AC1249" s="981"/>
      <c r="AD1249" s="981"/>
      <c r="AE1249" s="981"/>
      <c r="AF1249" s="981"/>
    </row>
    <row r="1250" spans="1:32">
      <c r="A1250" s="981"/>
      <c r="B1250" s="635"/>
      <c r="J1250" s="982"/>
      <c r="K1250" s="982"/>
      <c r="O1250" s="981"/>
      <c r="P1250" s="981"/>
      <c r="Q1250" s="981"/>
      <c r="R1250" s="981"/>
      <c r="S1250" s="981"/>
      <c r="T1250" s="981"/>
      <c r="U1250" s="981"/>
      <c r="V1250" s="981"/>
      <c r="W1250" s="981"/>
      <c r="X1250" s="981"/>
      <c r="Y1250" s="981"/>
      <c r="Z1250" s="981"/>
      <c r="AA1250" s="981"/>
      <c r="AB1250" s="981"/>
      <c r="AC1250" s="981"/>
      <c r="AD1250" s="981"/>
      <c r="AE1250" s="981"/>
      <c r="AF1250" s="981"/>
    </row>
    <row r="1251" spans="1:32">
      <c r="A1251" s="981"/>
      <c r="B1251" s="635"/>
      <c r="J1251" s="982"/>
      <c r="K1251" s="982"/>
      <c r="O1251" s="981"/>
      <c r="P1251" s="981"/>
      <c r="Q1251" s="981"/>
      <c r="R1251" s="981"/>
      <c r="S1251" s="981"/>
      <c r="T1251" s="981"/>
      <c r="U1251" s="981"/>
      <c r="V1251" s="981"/>
      <c r="W1251" s="981"/>
      <c r="X1251" s="981"/>
      <c r="Y1251" s="981"/>
      <c r="Z1251" s="981"/>
      <c r="AA1251" s="981"/>
      <c r="AB1251" s="981"/>
      <c r="AC1251" s="981"/>
      <c r="AD1251" s="981"/>
      <c r="AE1251" s="981"/>
      <c r="AF1251" s="981"/>
    </row>
    <row r="1252" spans="1:32">
      <c r="A1252" s="981"/>
      <c r="B1252" s="635"/>
      <c r="J1252" s="982"/>
      <c r="K1252" s="982"/>
      <c r="O1252" s="981"/>
      <c r="P1252" s="981"/>
      <c r="Q1252" s="981"/>
      <c r="R1252" s="981"/>
      <c r="S1252" s="981"/>
      <c r="T1252" s="981"/>
      <c r="U1252" s="981"/>
      <c r="V1252" s="981"/>
      <c r="W1252" s="981"/>
      <c r="X1252" s="981"/>
      <c r="Y1252" s="981"/>
      <c r="Z1252" s="981"/>
      <c r="AA1252" s="981"/>
      <c r="AB1252" s="981"/>
      <c r="AC1252" s="981"/>
      <c r="AD1252" s="981"/>
      <c r="AE1252" s="981"/>
      <c r="AF1252" s="981"/>
    </row>
    <row r="1253" spans="1:32">
      <c r="A1253" s="981"/>
      <c r="B1253" s="635"/>
      <c r="J1253" s="982"/>
      <c r="K1253" s="982"/>
      <c r="O1253" s="981"/>
      <c r="P1253" s="981"/>
      <c r="Q1253" s="981"/>
      <c r="R1253" s="981"/>
      <c r="S1253" s="981"/>
      <c r="T1253" s="981"/>
      <c r="U1253" s="981"/>
      <c r="V1253" s="981"/>
      <c r="W1253" s="981"/>
      <c r="X1253" s="981"/>
      <c r="Y1253" s="981"/>
      <c r="Z1253" s="981"/>
      <c r="AA1253" s="981"/>
      <c r="AB1253" s="981"/>
      <c r="AC1253" s="981"/>
      <c r="AD1253" s="981"/>
      <c r="AE1253" s="981"/>
      <c r="AF1253" s="981"/>
    </row>
    <row r="1254" spans="1:32">
      <c r="A1254" s="981"/>
      <c r="B1254" s="635"/>
      <c r="J1254" s="982"/>
      <c r="K1254" s="982"/>
      <c r="O1254" s="981"/>
      <c r="P1254" s="981"/>
      <c r="Q1254" s="981"/>
      <c r="R1254" s="981"/>
      <c r="S1254" s="981"/>
      <c r="T1254" s="981"/>
      <c r="U1254" s="981"/>
      <c r="V1254" s="981"/>
      <c r="W1254" s="981"/>
      <c r="X1254" s="981"/>
      <c r="Y1254" s="981"/>
      <c r="Z1254" s="981"/>
      <c r="AA1254" s="981"/>
      <c r="AB1254" s="981"/>
      <c r="AC1254" s="981"/>
      <c r="AD1254" s="981"/>
      <c r="AE1254" s="981"/>
      <c r="AF1254" s="981"/>
    </row>
    <row r="1255" spans="1:32">
      <c r="A1255" s="981"/>
      <c r="B1255" s="635"/>
      <c r="J1255" s="982"/>
      <c r="K1255" s="982"/>
      <c r="O1255" s="981"/>
      <c r="P1255" s="981"/>
      <c r="Q1255" s="981"/>
      <c r="R1255" s="981"/>
      <c r="S1255" s="981"/>
      <c r="T1255" s="981"/>
      <c r="U1255" s="981"/>
      <c r="V1255" s="981"/>
      <c r="W1255" s="981"/>
      <c r="X1255" s="981"/>
      <c r="Y1255" s="981"/>
      <c r="Z1255" s="981"/>
      <c r="AA1255" s="981"/>
      <c r="AB1255" s="981"/>
      <c r="AC1255" s="981"/>
      <c r="AD1255" s="981"/>
      <c r="AE1255" s="981"/>
      <c r="AF1255" s="981"/>
    </row>
    <row r="1256" spans="1:32">
      <c r="A1256" s="981"/>
      <c r="B1256" s="635"/>
      <c r="J1256" s="982"/>
      <c r="K1256" s="982"/>
      <c r="O1256" s="981"/>
      <c r="P1256" s="981"/>
      <c r="Q1256" s="981"/>
      <c r="R1256" s="981"/>
      <c r="S1256" s="981"/>
      <c r="T1256" s="981"/>
      <c r="U1256" s="981"/>
      <c r="V1256" s="981"/>
      <c r="W1256" s="981"/>
      <c r="X1256" s="981"/>
      <c r="Y1256" s="981"/>
      <c r="Z1256" s="981"/>
      <c r="AA1256" s="981"/>
      <c r="AB1256" s="981"/>
      <c r="AC1256" s="981"/>
      <c r="AD1256" s="981"/>
      <c r="AE1256" s="981"/>
      <c r="AF1256" s="981"/>
    </row>
    <row r="1257" spans="1:32">
      <c r="A1257" s="981"/>
      <c r="B1257" s="635"/>
      <c r="J1257" s="982"/>
      <c r="K1257" s="982"/>
      <c r="O1257" s="981"/>
      <c r="P1257" s="981"/>
      <c r="Q1257" s="981"/>
      <c r="R1257" s="981"/>
      <c r="S1257" s="981"/>
      <c r="T1257" s="981"/>
      <c r="U1257" s="981"/>
      <c r="V1257" s="981"/>
      <c r="W1257" s="981"/>
      <c r="X1257" s="981"/>
      <c r="Y1257" s="981"/>
      <c r="Z1257" s="981"/>
      <c r="AA1257" s="981"/>
      <c r="AB1257" s="981"/>
      <c r="AC1257" s="981"/>
      <c r="AD1257" s="981"/>
      <c r="AE1257" s="981"/>
      <c r="AF1257" s="981"/>
    </row>
    <row r="1258" spans="1:32">
      <c r="A1258" s="981"/>
      <c r="B1258" s="635"/>
      <c r="J1258" s="982"/>
      <c r="K1258" s="982"/>
      <c r="O1258" s="981"/>
      <c r="P1258" s="981"/>
      <c r="Q1258" s="981"/>
      <c r="R1258" s="981"/>
      <c r="S1258" s="981"/>
      <c r="T1258" s="981"/>
      <c r="U1258" s="981"/>
      <c r="V1258" s="981"/>
      <c r="W1258" s="981"/>
      <c r="X1258" s="981"/>
      <c r="Y1258" s="981"/>
      <c r="Z1258" s="981"/>
      <c r="AA1258" s="981"/>
      <c r="AB1258" s="981"/>
      <c r="AC1258" s="981"/>
      <c r="AD1258" s="981"/>
      <c r="AE1258" s="981"/>
      <c r="AF1258" s="981"/>
    </row>
    <row r="1259" spans="1:32">
      <c r="A1259" s="981"/>
      <c r="B1259" s="635"/>
      <c r="J1259" s="982"/>
      <c r="K1259" s="982"/>
      <c r="O1259" s="981"/>
      <c r="P1259" s="981"/>
      <c r="Q1259" s="981"/>
      <c r="R1259" s="981"/>
      <c r="S1259" s="981"/>
      <c r="T1259" s="981"/>
      <c r="U1259" s="981"/>
      <c r="V1259" s="981"/>
      <c r="W1259" s="981"/>
      <c r="X1259" s="981"/>
      <c r="Y1259" s="981"/>
      <c r="Z1259" s="981"/>
      <c r="AA1259" s="981"/>
      <c r="AB1259" s="981"/>
      <c r="AC1259" s="981"/>
      <c r="AD1259" s="981"/>
      <c r="AE1259" s="981"/>
      <c r="AF1259" s="981"/>
    </row>
    <row r="1260" spans="1:32">
      <c r="A1260" s="981"/>
      <c r="B1260" s="635"/>
      <c r="J1260" s="982"/>
      <c r="K1260" s="982"/>
      <c r="O1260" s="981"/>
      <c r="P1260" s="981"/>
      <c r="Q1260" s="981"/>
      <c r="R1260" s="981"/>
      <c r="S1260" s="981"/>
      <c r="T1260" s="981"/>
      <c r="U1260" s="981"/>
      <c r="V1260" s="981"/>
      <c r="W1260" s="981"/>
      <c r="X1260" s="981"/>
      <c r="Y1260" s="981"/>
      <c r="Z1260" s="981"/>
      <c r="AA1260" s="981"/>
      <c r="AB1260" s="981"/>
      <c r="AC1260" s="981"/>
      <c r="AD1260" s="981"/>
      <c r="AE1260" s="981"/>
      <c r="AF1260" s="981"/>
    </row>
    <row r="1261" spans="1:32">
      <c r="A1261" s="981"/>
      <c r="B1261" s="635"/>
      <c r="J1261" s="982"/>
      <c r="K1261" s="982"/>
      <c r="O1261" s="981"/>
      <c r="P1261" s="981"/>
      <c r="Q1261" s="981"/>
      <c r="R1261" s="981"/>
      <c r="S1261" s="981"/>
      <c r="T1261" s="981"/>
      <c r="U1261" s="981"/>
      <c r="V1261" s="981"/>
      <c r="W1261" s="981"/>
      <c r="X1261" s="981"/>
      <c r="Y1261" s="981"/>
      <c r="Z1261" s="981"/>
      <c r="AA1261" s="981"/>
      <c r="AB1261" s="981"/>
      <c r="AC1261" s="981"/>
      <c r="AD1261" s="981"/>
      <c r="AE1261" s="981"/>
      <c r="AF1261" s="981"/>
    </row>
    <row r="1262" spans="1:32">
      <c r="A1262" s="981"/>
      <c r="B1262" s="635"/>
      <c r="J1262" s="982"/>
      <c r="K1262" s="982"/>
      <c r="O1262" s="981"/>
      <c r="P1262" s="981"/>
      <c r="Q1262" s="981"/>
      <c r="R1262" s="981"/>
      <c r="S1262" s="981"/>
      <c r="T1262" s="981"/>
      <c r="U1262" s="981"/>
      <c r="V1262" s="981"/>
      <c r="W1262" s="981"/>
      <c r="X1262" s="981"/>
      <c r="Y1262" s="981"/>
      <c r="Z1262" s="981"/>
      <c r="AA1262" s="981"/>
      <c r="AB1262" s="981"/>
      <c r="AC1262" s="981"/>
      <c r="AD1262" s="981"/>
      <c r="AE1262" s="981"/>
      <c r="AF1262" s="981"/>
    </row>
    <row r="1263" spans="1:32">
      <c r="A1263" s="981"/>
      <c r="B1263" s="635"/>
      <c r="J1263" s="982"/>
      <c r="K1263" s="982"/>
      <c r="O1263" s="981"/>
      <c r="P1263" s="981"/>
      <c r="Q1263" s="981"/>
      <c r="R1263" s="981"/>
      <c r="S1263" s="981"/>
      <c r="T1263" s="981"/>
      <c r="U1263" s="981"/>
      <c r="V1263" s="981"/>
      <c r="W1263" s="981"/>
      <c r="X1263" s="981"/>
      <c r="Y1263" s="981"/>
      <c r="Z1263" s="981"/>
      <c r="AA1263" s="981"/>
      <c r="AB1263" s="981"/>
      <c r="AC1263" s="981"/>
      <c r="AD1263" s="981"/>
      <c r="AE1263" s="981"/>
      <c r="AF1263" s="981"/>
    </row>
    <row r="1264" spans="1:32">
      <c r="A1264" s="981"/>
      <c r="B1264" s="635"/>
      <c r="J1264" s="982"/>
      <c r="K1264" s="982"/>
      <c r="O1264" s="981"/>
      <c r="P1264" s="981"/>
      <c r="Q1264" s="981"/>
      <c r="R1264" s="981"/>
      <c r="S1264" s="981"/>
      <c r="T1264" s="981"/>
      <c r="U1264" s="981"/>
      <c r="V1264" s="981"/>
      <c r="W1264" s="981"/>
      <c r="X1264" s="981"/>
      <c r="Y1264" s="981"/>
      <c r="Z1264" s="981"/>
      <c r="AA1264" s="981"/>
      <c r="AB1264" s="981"/>
      <c r="AC1264" s="981"/>
      <c r="AD1264" s="981"/>
      <c r="AE1264" s="981"/>
      <c r="AF1264" s="981"/>
    </row>
    <row r="1265" spans="1:32">
      <c r="A1265" s="981"/>
      <c r="B1265" s="635"/>
      <c r="J1265" s="982"/>
      <c r="K1265" s="982"/>
      <c r="O1265" s="981"/>
      <c r="P1265" s="981"/>
      <c r="Q1265" s="981"/>
      <c r="R1265" s="981"/>
      <c r="S1265" s="981"/>
      <c r="T1265" s="981"/>
      <c r="U1265" s="981"/>
      <c r="V1265" s="981"/>
      <c r="W1265" s="981"/>
      <c r="X1265" s="981"/>
      <c r="Y1265" s="981"/>
      <c r="Z1265" s="981"/>
      <c r="AA1265" s="981"/>
      <c r="AB1265" s="981"/>
      <c r="AC1265" s="981"/>
      <c r="AD1265" s="981"/>
      <c r="AE1265" s="981"/>
      <c r="AF1265" s="981"/>
    </row>
    <row r="1266" spans="1:32">
      <c r="A1266" s="981"/>
      <c r="B1266" s="635"/>
      <c r="J1266" s="982"/>
      <c r="K1266" s="982"/>
      <c r="O1266" s="981"/>
      <c r="P1266" s="981"/>
      <c r="Q1266" s="981"/>
      <c r="R1266" s="981"/>
      <c r="S1266" s="981"/>
      <c r="T1266" s="981"/>
      <c r="U1266" s="981"/>
      <c r="V1266" s="981"/>
      <c r="W1266" s="981"/>
      <c r="X1266" s="981"/>
      <c r="Y1266" s="981"/>
      <c r="Z1266" s="981"/>
      <c r="AA1266" s="981"/>
      <c r="AB1266" s="981"/>
      <c r="AC1266" s="981"/>
      <c r="AD1266" s="981"/>
      <c r="AE1266" s="981"/>
      <c r="AF1266" s="981"/>
    </row>
    <row r="1267" spans="1:32">
      <c r="A1267" s="981"/>
      <c r="B1267" s="635"/>
      <c r="J1267" s="982"/>
      <c r="K1267" s="982"/>
      <c r="O1267" s="981"/>
      <c r="P1267" s="981"/>
      <c r="Q1267" s="981"/>
      <c r="R1267" s="981"/>
      <c r="S1267" s="981"/>
      <c r="T1267" s="981"/>
      <c r="U1267" s="981"/>
      <c r="V1267" s="981"/>
      <c r="W1267" s="981"/>
      <c r="X1267" s="981"/>
      <c r="Y1267" s="981"/>
      <c r="Z1267" s="981"/>
      <c r="AA1267" s="981"/>
      <c r="AB1267" s="981"/>
      <c r="AC1267" s="981"/>
      <c r="AD1267" s="981"/>
      <c r="AE1267" s="981"/>
      <c r="AF1267" s="981"/>
    </row>
    <row r="1268" spans="1:32">
      <c r="A1268" s="981"/>
      <c r="B1268" s="635"/>
      <c r="J1268" s="982"/>
      <c r="K1268" s="982"/>
      <c r="O1268" s="981"/>
      <c r="P1268" s="981"/>
      <c r="Q1268" s="981"/>
      <c r="R1268" s="981"/>
      <c r="S1268" s="981"/>
      <c r="T1268" s="981"/>
      <c r="U1268" s="981"/>
      <c r="V1268" s="981"/>
      <c r="W1268" s="981"/>
      <c r="X1268" s="981"/>
      <c r="Y1268" s="981"/>
      <c r="Z1268" s="981"/>
      <c r="AA1268" s="981"/>
      <c r="AB1268" s="981"/>
      <c r="AC1268" s="981"/>
      <c r="AD1268" s="981"/>
      <c r="AE1268" s="981"/>
      <c r="AF1268" s="981"/>
    </row>
    <row r="1269" spans="1:32">
      <c r="A1269" s="981"/>
      <c r="B1269" s="635"/>
      <c r="J1269" s="982"/>
      <c r="K1269" s="982"/>
      <c r="O1269" s="981"/>
      <c r="P1269" s="981"/>
      <c r="Q1269" s="981"/>
      <c r="R1269" s="981"/>
      <c r="S1269" s="981"/>
      <c r="T1269" s="981"/>
      <c r="U1269" s="981"/>
      <c r="V1269" s="981"/>
      <c r="W1269" s="981"/>
      <c r="X1269" s="981"/>
      <c r="Y1269" s="981"/>
      <c r="Z1269" s="981"/>
      <c r="AA1269" s="981"/>
      <c r="AB1269" s="981"/>
      <c r="AC1269" s="981"/>
      <c r="AD1269" s="981"/>
      <c r="AE1269" s="981"/>
      <c r="AF1269" s="981"/>
    </row>
    <row r="1270" spans="1:32">
      <c r="A1270" s="981"/>
      <c r="B1270" s="635"/>
      <c r="J1270" s="982"/>
      <c r="K1270" s="982"/>
      <c r="O1270" s="981"/>
      <c r="P1270" s="981"/>
      <c r="Q1270" s="981"/>
      <c r="R1270" s="981"/>
      <c r="S1270" s="981"/>
      <c r="T1270" s="981"/>
      <c r="U1270" s="981"/>
      <c r="V1270" s="981"/>
      <c r="W1270" s="981"/>
      <c r="X1270" s="981"/>
      <c r="Y1270" s="981"/>
      <c r="Z1270" s="981"/>
      <c r="AA1270" s="981"/>
      <c r="AB1270" s="981"/>
      <c r="AC1270" s="981"/>
      <c r="AD1270" s="981"/>
      <c r="AE1270" s="981"/>
      <c r="AF1270" s="981"/>
    </row>
    <row r="1271" spans="1:32">
      <c r="A1271" s="981"/>
      <c r="B1271" s="635"/>
      <c r="J1271" s="982"/>
      <c r="K1271" s="982"/>
      <c r="O1271" s="981"/>
      <c r="P1271" s="981"/>
      <c r="Q1271" s="981"/>
      <c r="R1271" s="981"/>
      <c r="S1271" s="981"/>
      <c r="T1271" s="981"/>
      <c r="U1271" s="981"/>
      <c r="V1271" s="981"/>
      <c r="W1271" s="981"/>
      <c r="X1271" s="981"/>
      <c r="Y1271" s="981"/>
      <c r="Z1271" s="981"/>
      <c r="AA1271" s="981"/>
      <c r="AB1271" s="981"/>
      <c r="AC1271" s="981"/>
      <c r="AD1271" s="981"/>
      <c r="AE1271" s="981"/>
      <c r="AF1271" s="981"/>
    </row>
    <row r="1272" spans="1:32">
      <c r="A1272" s="981"/>
      <c r="B1272" s="635"/>
      <c r="J1272" s="982"/>
      <c r="K1272" s="982"/>
      <c r="O1272" s="981"/>
      <c r="P1272" s="981"/>
      <c r="Q1272" s="981"/>
      <c r="R1272" s="981"/>
      <c r="S1272" s="981"/>
      <c r="T1272" s="981"/>
      <c r="U1272" s="981"/>
      <c r="V1272" s="981"/>
      <c r="W1272" s="981"/>
      <c r="X1272" s="981"/>
      <c r="Y1272" s="981"/>
      <c r="Z1272" s="981"/>
      <c r="AA1272" s="981"/>
      <c r="AB1272" s="981"/>
      <c r="AC1272" s="981"/>
      <c r="AD1272" s="981"/>
      <c r="AE1272" s="981"/>
      <c r="AF1272" s="981"/>
    </row>
    <row r="1273" spans="1:32">
      <c r="A1273" s="981"/>
      <c r="B1273" s="635"/>
      <c r="J1273" s="982"/>
      <c r="K1273" s="982"/>
      <c r="O1273" s="981"/>
      <c r="P1273" s="981"/>
      <c r="Q1273" s="981"/>
      <c r="R1273" s="981"/>
      <c r="S1273" s="981"/>
      <c r="T1273" s="981"/>
      <c r="U1273" s="981"/>
      <c r="V1273" s="981"/>
      <c r="W1273" s="981"/>
      <c r="X1273" s="981"/>
      <c r="Y1273" s="981"/>
      <c r="Z1273" s="981"/>
      <c r="AA1273" s="981"/>
      <c r="AB1273" s="981"/>
      <c r="AC1273" s="981"/>
      <c r="AD1273" s="981"/>
      <c r="AE1273" s="981"/>
      <c r="AF1273" s="981"/>
    </row>
    <row r="1274" spans="1:32">
      <c r="A1274" s="981"/>
      <c r="B1274" s="635"/>
      <c r="J1274" s="982"/>
      <c r="K1274" s="982"/>
      <c r="O1274" s="981"/>
      <c r="P1274" s="981"/>
      <c r="Q1274" s="981"/>
      <c r="R1274" s="981"/>
      <c r="S1274" s="981"/>
      <c r="T1274" s="981"/>
      <c r="U1274" s="981"/>
      <c r="V1274" s="981"/>
      <c r="W1274" s="981"/>
      <c r="X1274" s="981"/>
      <c r="Y1274" s="981"/>
      <c r="Z1274" s="981"/>
      <c r="AA1274" s="981"/>
      <c r="AB1274" s="981"/>
      <c r="AC1274" s="981"/>
      <c r="AD1274" s="981"/>
      <c r="AE1274" s="981"/>
      <c r="AF1274" s="981"/>
    </row>
    <row r="1275" spans="1:32">
      <c r="A1275" s="981"/>
      <c r="B1275" s="635"/>
      <c r="J1275" s="982"/>
      <c r="K1275" s="982"/>
      <c r="O1275" s="981"/>
      <c r="P1275" s="981"/>
      <c r="Q1275" s="981"/>
      <c r="R1275" s="981"/>
      <c r="S1275" s="981"/>
      <c r="T1275" s="981"/>
      <c r="U1275" s="981"/>
      <c r="V1275" s="981"/>
      <c r="W1275" s="981"/>
      <c r="X1275" s="981"/>
      <c r="Y1275" s="981"/>
      <c r="Z1275" s="981"/>
      <c r="AA1275" s="981"/>
      <c r="AB1275" s="981"/>
      <c r="AC1275" s="981"/>
      <c r="AD1275" s="981"/>
      <c r="AE1275" s="981"/>
      <c r="AF1275" s="981"/>
    </row>
    <row r="1276" spans="1:32">
      <c r="A1276" s="981"/>
      <c r="B1276" s="635"/>
      <c r="J1276" s="982"/>
      <c r="K1276" s="982"/>
      <c r="O1276" s="981"/>
      <c r="P1276" s="981"/>
      <c r="Q1276" s="981"/>
      <c r="R1276" s="981"/>
      <c r="S1276" s="981"/>
      <c r="T1276" s="981"/>
      <c r="U1276" s="981"/>
      <c r="V1276" s="981"/>
      <c r="W1276" s="981"/>
      <c r="X1276" s="981"/>
      <c r="Y1276" s="981"/>
      <c r="Z1276" s="981"/>
      <c r="AA1276" s="981"/>
      <c r="AB1276" s="981"/>
      <c r="AC1276" s="981"/>
      <c r="AD1276" s="981"/>
      <c r="AE1276" s="981"/>
      <c r="AF1276" s="981"/>
    </row>
    <row r="1277" spans="1:32">
      <c r="A1277" s="981"/>
      <c r="B1277" s="635"/>
      <c r="J1277" s="982"/>
      <c r="K1277" s="982"/>
      <c r="O1277" s="981"/>
      <c r="P1277" s="981"/>
      <c r="Q1277" s="981"/>
      <c r="R1277" s="981"/>
      <c r="S1277" s="981"/>
      <c r="T1277" s="981"/>
      <c r="U1277" s="981"/>
      <c r="V1277" s="981"/>
      <c r="W1277" s="981"/>
      <c r="X1277" s="981"/>
      <c r="Y1277" s="981"/>
      <c r="Z1277" s="981"/>
      <c r="AA1277" s="981"/>
      <c r="AB1277" s="981"/>
      <c r="AC1277" s="981"/>
      <c r="AD1277" s="981"/>
      <c r="AE1277" s="981"/>
      <c r="AF1277" s="981"/>
    </row>
    <row r="1278" spans="1:32">
      <c r="A1278" s="981"/>
      <c r="B1278" s="635"/>
      <c r="J1278" s="982"/>
      <c r="K1278" s="982"/>
      <c r="O1278" s="981"/>
      <c r="P1278" s="981"/>
      <c r="Q1278" s="981"/>
      <c r="R1278" s="981"/>
      <c r="S1278" s="981"/>
      <c r="T1278" s="981"/>
      <c r="U1278" s="981"/>
      <c r="V1278" s="981"/>
      <c r="W1278" s="981"/>
      <c r="X1278" s="981"/>
      <c r="Y1278" s="981"/>
      <c r="Z1278" s="981"/>
      <c r="AA1278" s="981"/>
      <c r="AB1278" s="981"/>
      <c r="AC1278" s="981"/>
      <c r="AD1278" s="981"/>
      <c r="AE1278" s="981"/>
      <c r="AF1278" s="981"/>
    </row>
    <row r="1279" spans="1:32">
      <c r="A1279" s="981"/>
      <c r="B1279" s="635"/>
      <c r="J1279" s="982"/>
      <c r="K1279" s="982"/>
      <c r="O1279" s="981"/>
      <c r="P1279" s="981"/>
      <c r="Q1279" s="981"/>
      <c r="R1279" s="981"/>
      <c r="S1279" s="981"/>
      <c r="T1279" s="981"/>
      <c r="U1279" s="981"/>
      <c r="V1279" s="981"/>
      <c r="W1279" s="981"/>
      <c r="X1279" s="981"/>
      <c r="Y1279" s="981"/>
      <c r="Z1279" s="981"/>
      <c r="AA1279" s="981"/>
      <c r="AB1279" s="981"/>
      <c r="AC1279" s="981"/>
      <c r="AD1279" s="981"/>
      <c r="AE1279" s="981"/>
      <c r="AF1279" s="981"/>
    </row>
    <row r="1280" spans="1:32">
      <c r="A1280" s="981"/>
      <c r="B1280" s="635"/>
      <c r="J1280" s="982"/>
      <c r="K1280" s="982"/>
      <c r="O1280" s="981"/>
      <c r="P1280" s="981"/>
      <c r="Q1280" s="981"/>
      <c r="R1280" s="981"/>
      <c r="S1280" s="981"/>
      <c r="T1280" s="981"/>
      <c r="U1280" s="981"/>
      <c r="V1280" s="981"/>
      <c r="W1280" s="981"/>
      <c r="X1280" s="981"/>
      <c r="Y1280" s="981"/>
      <c r="Z1280" s="981"/>
      <c r="AA1280" s="981"/>
      <c r="AB1280" s="981"/>
      <c r="AC1280" s="981"/>
      <c r="AD1280" s="981"/>
      <c r="AE1280" s="981"/>
      <c r="AF1280" s="981"/>
    </row>
    <row r="1281" spans="1:32">
      <c r="A1281" s="981"/>
      <c r="B1281" s="635"/>
      <c r="J1281" s="982"/>
      <c r="K1281" s="982"/>
      <c r="O1281" s="981"/>
      <c r="P1281" s="981"/>
      <c r="Q1281" s="981"/>
      <c r="R1281" s="981"/>
      <c r="S1281" s="981"/>
      <c r="T1281" s="981"/>
      <c r="U1281" s="981"/>
      <c r="V1281" s="981"/>
      <c r="W1281" s="981"/>
      <c r="X1281" s="981"/>
      <c r="Y1281" s="981"/>
      <c r="Z1281" s="981"/>
      <c r="AA1281" s="981"/>
      <c r="AB1281" s="981"/>
      <c r="AC1281" s="981"/>
      <c r="AD1281" s="981"/>
      <c r="AE1281" s="981"/>
      <c r="AF1281" s="981"/>
    </row>
    <row r="1282" spans="1:32">
      <c r="A1282" s="981"/>
      <c r="B1282" s="635"/>
      <c r="J1282" s="982"/>
      <c r="K1282" s="982"/>
      <c r="O1282" s="981"/>
      <c r="P1282" s="981"/>
      <c r="Q1282" s="981"/>
      <c r="R1282" s="981"/>
      <c r="S1282" s="981"/>
      <c r="T1282" s="981"/>
      <c r="U1282" s="981"/>
      <c r="V1282" s="981"/>
      <c r="W1282" s="981"/>
      <c r="X1282" s="981"/>
      <c r="Y1282" s="981"/>
      <c r="Z1282" s="981"/>
      <c r="AA1282" s="981"/>
      <c r="AB1282" s="981"/>
      <c r="AC1282" s="981"/>
      <c r="AD1282" s="981"/>
      <c r="AE1282" s="981"/>
      <c r="AF1282" s="981"/>
    </row>
    <row r="1283" spans="1:32">
      <c r="A1283" s="981"/>
      <c r="B1283" s="635"/>
      <c r="J1283" s="982"/>
      <c r="K1283" s="982"/>
      <c r="O1283" s="981"/>
      <c r="P1283" s="981"/>
      <c r="Q1283" s="981"/>
      <c r="R1283" s="981"/>
      <c r="S1283" s="981"/>
      <c r="T1283" s="981"/>
      <c r="U1283" s="981"/>
      <c r="V1283" s="981"/>
      <c r="W1283" s="981"/>
      <c r="X1283" s="981"/>
      <c r="Y1283" s="981"/>
      <c r="Z1283" s="981"/>
      <c r="AA1283" s="981"/>
      <c r="AB1283" s="981"/>
      <c r="AC1283" s="981"/>
      <c r="AD1283" s="981"/>
      <c r="AE1283" s="981"/>
      <c r="AF1283" s="981"/>
    </row>
    <row r="1284" spans="1:32">
      <c r="A1284" s="981"/>
      <c r="B1284" s="635"/>
      <c r="J1284" s="982"/>
      <c r="K1284" s="982"/>
      <c r="O1284" s="981"/>
      <c r="P1284" s="981"/>
      <c r="Q1284" s="981"/>
      <c r="R1284" s="981"/>
      <c r="S1284" s="981"/>
      <c r="T1284" s="981"/>
      <c r="U1284" s="981"/>
      <c r="V1284" s="981"/>
      <c r="W1284" s="981"/>
      <c r="X1284" s="981"/>
      <c r="Y1284" s="981"/>
      <c r="Z1284" s="981"/>
      <c r="AA1284" s="981"/>
      <c r="AB1284" s="981"/>
      <c r="AC1284" s="981"/>
      <c r="AD1284" s="981"/>
      <c r="AE1284" s="981"/>
      <c r="AF1284" s="981"/>
    </row>
    <row r="1285" spans="1:32">
      <c r="A1285" s="981"/>
      <c r="B1285" s="635"/>
      <c r="J1285" s="982"/>
      <c r="K1285" s="982"/>
      <c r="O1285" s="981"/>
      <c r="P1285" s="981"/>
      <c r="Q1285" s="981"/>
      <c r="R1285" s="981"/>
      <c r="S1285" s="981"/>
      <c r="T1285" s="981"/>
      <c r="U1285" s="981"/>
      <c r="V1285" s="981"/>
      <c r="W1285" s="981"/>
      <c r="X1285" s="981"/>
      <c r="Y1285" s="981"/>
      <c r="Z1285" s="981"/>
      <c r="AA1285" s="981"/>
      <c r="AB1285" s="981"/>
      <c r="AC1285" s="981"/>
      <c r="AD1285" s="981"/>
      <c r="AE1285" s="981"/>
      <c r="AF1285" s="981"/>
    </row>
    <row r="1286" spans="1:32">
      <c r="A1286" s="981"/>
      <c r="B1286" s="635"/>
      <c r="J1286" s="982"/>
      <c r="K1286" s="982"/>
      <c r="O1286" s="981"/>
      <c r="P1286" s="981"/>
      <c r="Q1286" s="981"/>
      <c r="R1286" s="981"/>
      <c r="S1286" s="981"/>
      <c r="T1286" s="981"/>
      <c r="U1286" s="981"/>
      <c r="V1286" s="981"/>
      <c r="W1286" s="981"/>
      <c r="X1286" s="981"/>
      <c r="Y1286" s="981"/>
      <c r="Z1286" s="981"/>
      <c r="AA1286" s="981"/>
      <c r="AB1286" s="981"/>
      <c r="AC1286" s="981"/>
      <c r="AD1286" s="981"/>
      <c r="AE1286" s="981"/>
      <c r="AF1286" s="981"/>
    </row>
    <row r="1287" spans="1:32">
      <c r="A1287" s="981"/>
      <c r="B1287" s="635"/>
      <c r="J1287" s="982"/>
      <c r="K1287" s="982"/>
      <c r="O1287" s="981"/>
      <c r="P1287" s="981"/>
      <c r="Q1287" s="981"/>
      <c r="R1287" s="981"/>
      <c r="S1287" s="981"/>
      <c r="T1287" s="981"/>
      <c r="U1287" s="981"/>
      <c r="V1287" s="981"/>
      <c r="W1287" s="981"/>
      <c r="X1287" s="981"/>
      <c r="Y1287" s="981"/>
      <c r="Z1287" s="981"/>
      <c r="AA1287" s="981"/>
      <c r="AB1287" s="981"/>
      <c r="AC1287" s="981"/>
      <c r="AD1287" s="981"/>
      <c r="AE1287" s="981"/>
      <c r="AF1287" s="981"/>
    </row>
    <row r="1288" spans="1:32">
      <c r="A1288" s="981"/>
      <c r="B1288" s="635"/>
      <c r="J1288" s="982"/>
      <c r="K1288" s="982"/>
      <c r="O1288" s="981"/>
      <c r="P1288" s="981"/>
      <c r="Q1288" s="981"/>
      <c r="R1288" s="981"/>
      <c r="S1288" s="981"/>
      <c r="T1288" s="981"/>
      <c r="U1288" s="981"/>
      <c r="V1288" s="981"/>
      <c r="W1288" s="981"/>
      <c r="X1288" s="981"/>
      <c r="Y1288" s="981"/>
      <c r="Z1288" s="981"/>
      <c r="AA1288" s="981"/>
      <c r="AB1288" s="981"/>
      <c r="AC1288" s="981"/>
      <c r="AD1288" s="981"/>
      <c r="AE1288" s="981"/>
      <c r="AF1288" s="981"/>
    </row>
    <row r="1289" spans="1:32">
      <c r="A1289" s="981"/>
      <c r="B1289" s="635"/>
      <c r="J1289" s="982"/>
      <c r="K1289" s="982"/>
      <c r="O1289" s="981"/>
      <c r="P1289" s="981"/>
      <c r="Q1289" s="981"/>
      <c r="R1289" s="981"/>
      <c r="S1289" s="981"/>
      <c r="T1289" s="981"/>
      <c r="U1289" s="981"/>
      <c r="V1289" s="981"/>
      <c r="W1289" s="981"/>
      <c r="X1289" s="981"/>
      <c r="Y1289" s="981"/>
      <c r="Z1289" s="981"/>
      <c r="AA1289" s="981"/>
      <c r="AB1289" s="981"/>
      <c r="AC1289" s="981"/>
      <c r="AD1289" s="981"/>
      <c r="AE1289" s="981"/>
      <c r="AF1289" s="981"/>
    </row>
    <row r="1290" spans="1:32">
      <c r="A1290" s="981"/>
      <c r="B1290" s="635"/>
      <c r="J1290" s="982"/>
      <c r="K1290" s="982"/>
      <c r="O1290" s="981"/>
      <c r="P1290" s="981"/>
      <c r="Q1290" s="981"/>
      <c r="R1290" s="981"/>
      <c r="S1290" s="981"/>
      <c r="T1290" s="981"/>
      <c r="U1290" s="981"/>
      <c r="V1290" s="981"/>
      <c r="W1290" s="981"/>
      <c r="X1290" s="981"/>
      <c r="Y1290" s="981"/>
      <c r="Z1290" s="981"/>
      <c r="AA1290" s="981"/>
      <c r="AB1290" s="981"/>
      <c r="AC1290" s="981"/>
      <c r="AD1290" s="981"/>
      <c r="AE1290" s="981"/>
      <c r="AF1290" s="981"/>
    </row>
    <row r="1291" spans="1:32">
      <c r="A1291" s="981"/>
      <c r="B1291" s="635"/>
      <c r="J1291" s="982"/>
      <c r="K1291" s="982"/>
      <c r="O1291" s="981"/>
      <c r="P1291" s="981"/>
      <c r="Q1291" s="981"/>
      <c r="R1291" s="981"/>
      <c r="S1291" s="981"/>
      <c r="T1291" s="981"/>
      <c r="U1291" s="981"/>
      <c r="V1291" s="981"/>
      <c r="W1291" s="981"/>
      <c r="X1291" s="981"/>
      <c r="Y1291" s="981"/>
      <c r="Z1291" s="981"/>
      <c r="AA1291" s="981"/>
      <c r="AB1291" s="981"/>
      <c r="AC1291" s="981"/>
      <c r="AD1291" s="981"/>
      <c r="AE1291" s="981"/>
      <c r="AF1291" s="981"/>
    </row>
    <row r="1292" spans="1:32">
      <c r="A1292" s="981"/>
      <c r="B1292" s="635"/>
      <c r="J1292" s="982"/>
      <c r="K1292" s="982"/>
      <c r="O1292" s="981"/>
      <c r="P1292" s="981"/>
      <c r="Q1292" s="981"/>
      <c r="R1292" s="981"/>
      <c r="S1292" s="981"/>
      <c r="T1292" s="981"/>
      <c r="U1292" s="981"/>
      <c r="V1292" s="981"/>
      <c r="W1292" s="981"/>
      <c r="X1292" s="981"/>
      <c r="Y1292" s="981"/>
      <c r="Z1292" s="981"/>
      <c r="AA1292" s="981"/>
      <c r="AB1292" s="981"/>
      <c r="AC1292" s="981"/>
      <c r="AD1292" s="981"/>
      <c r="AE1292" s="981"/>
      <c r="AF1292" s="981"/>
    </row>
    <row r="1293" spans="1:32">
      <c r="A1293" s="981"/>
      <c r="B1293" s="635"/>
      <c r="J1293" s="982"/>
      <c r="K1293" s="982"/>
      <c r="O1293" s="981"/>
      <c r="P1293" s="981"/>
      <c r="Q1293" s="981"/>
      <c r="R1293" s="981"/>
      <c r="S1293" s="981"/>
      <c r="T1293" s="981"/>
      <c r="U1293" s="981"/>
      <c r="V1293" s="981"/>
      <c r="W1293" s="981"/>
      <c r="X1293" s="981"/>
      <c r="Y1293" s="981"/>
      <c r="Z1293" s="981"/>
      <c r="AA1293" s="981"/>
      <c r="AB1293" s="981"/>
      <c r="AC1293" s="981"/>
      <c r="AD1293" s="981"/>
      <c r="AE1293" s="981"/>
      <c r="AF1293" s="981"/>
    </row>
    <row r="1294" spans="1:32">
      <c r="A1294" s="981"/>
      <c r="B1294" s="635"/>
      <c r="J1294" s="982"/>
      <c r="K1294" s="982"/>
      <c r="O1294" s="981"/>
      <c r="P1294" s="981"/>
      <c r="Q1294" s="981"/>
      <c r="R1294" s="981"/>
      <c r="S1294" s="981"/>
      <c r="T1294" s="981"/>
      <c r="U1294" s="981"/>
      <c r="V1294" s="981"/>
      <c r="W1294" s="981"/>
      <c r="X1294" s="981"/>
      <c r="Y1294" s="981"/>
      <c r="Z1294" s="981"/>
      <c r="AA1294" s="981"/>
      <c r="AB1294" s="981"/>
      <c r="AC1294" s="981"/>
      <c r="AD1294" s="981"/>
      <c r="AE1294" s="981"/>
      <c r="AF1294" s="981"/>
    </row>
    <row r="1295" spans="1:32">
      <c r="A1295" s="981"/>
      <c r="B1295" s="635"/>
      <c r="J1295" s="982"/>
      <c r="K1295" s="982"/>
      <c r="O1295" s="981"/>
      <c r="P1295" s="981"/>
      <c r="Q1295" s="981"/>
      <c r="R1295" s="981"/>
      <c r="S1295" s="981"/>
      <c r="T1295" s="981"/>
      <c r="U1295" s="981"/>
      <c r="V1295" s="981"/>
      <c r="W1295" s="981"/>
      <c r="X1295" s="981"/>
      <c r="Y1295" s="981"/>
      <c r="Z1295" s="981"/>
      <c r="AA1295" s="981"/>
      <c r="AB1295" s="981"/>
      <c r="AC1295" s="981"/>
      <c r="AD1295" s="981"/>
      <c r="AE1295" s="981"/>
      <c r="AF1295" s="981"/>
    </row>
    <row r="1296" spans="1:32">
      <c r="A1296" s="981"/>
      <c r="B1296" s="635"/>
      <c r="J1296" s="982"/>
      <c r="K1296" s="982"/>
      <c r="O1296" s="981"/>
      <c r="P1296" s="981"/>
      <c r="Q1296" s="981"/>
      <c r="R1296" s="981"/>
      <c r="S1296" s="981"/>
      <c r="T1296" s="981"/>
      <c r="U1296" s="981"/>
      <c r="V1296" s="981"/>
      <c r="W1296" s="981"/>
      <c r="X1296" s="981"/>
      <c r="Y1296" s="981"/>
      <c r="Z1296" s="981"/>
      <c r="AA1296" s="981"/>
      <c r="AB1296" s="981"/>
      <c r="AC1296" s="981"/>
      <c r="AD1296" s="981"/>
      <c r="AE1296" s="981"/>
      <c r="AF1296" s="981"/>
    </row>
    <row r="1297" spans="1:32">
      <c r="A1297" s="981"/>
      <c r="B1297" s="635"/>
      <c r="J1297" s="982"/>
      <c r="K1297" s="982"/>
      <c r="O1297" s="981"/>
      <c r="P1297" s="981"/>
      <c r="Q1297" s="981"/>
      <c r="R1297" s="981"/>
      <c r="S1297" s="981"/>
      <c r="T1297" s="981"/>
      <c r="U1297" s="981"/>
      <c r="V1297" s="981"/>
      <c r="W1297" s="981"/>
      <c r="X1297" s="981"/>
      <c r="Y1297" s="981"/>
      <c r="Z1297" s="981"/>
      <c r="AA1297" s="981"/>
      <c r="AB1297" s="981"/>
      <c r="AC1297" s="981"/>
      <c r="AD1297" s="981"/>
      <c r="AE1297" s="981"/>
      <c r="AF1297" s="981"/>
    </row>
    <row r="1298" spans="1:32">
      <c r="A1298" s="981"/>
      <c r="B1298" s="635"/>
      <c r="J1298" s="982"/>
      <c r="K1298" s="982"/>
      <c r="O1298" s="981"/>
      <c r="P1298" s="981"/>
      <c r="Q1298" s="981"/>
      <c r="R1298" s="981"/>
      <c r="S1298" s="981"/>
      <c r="T1298" s="981"/>
      <c r="U1298" s="981"/>
      <c r="V1298" s="981"/>
      <c r="W1298" s="981"/>
      <c r="X1298" s="981"/>
      <c r="Y1298" s="981"/>
      <c r="Z1298" s="981"/>
      <c r="AA1298" s="981"/>
      <c r="AB1298" s="981"/>
      <c r="AC1298" s="981"/>
      <c r="AD1298" s="981"/>
      <c r="AE1298" s="981"/>
      <c r="AF1298" s="981"/>
    </row>
    <row r="1299" spans="1:32">
      <c r="A1299" s="981"/>
      <c r="B1299" s="635"/>
      <c r="J1299" s="982"/>
      <c r="K1299" s="982"/>
      <c r="O1299" s="981"/>
      <c r="P1299" s="981"/>
      <c r="Q1299" s="981"/>
      <c r="R1299" s="981"/>
      <c r="S1299" s="981"/>
      <c r="T1299" s="981"/>
      <c r="U1299" s="981"/>
      <c r="V1299" s="981"/>
      <c r="W1299" s="981"/>
      <c r="X1299" s="981"/>
      <c r="Y1299" s="981"/>
      <c r="Z1299" s="981"/>
      <c r="AA1299" s="981"/>
      <c r="AB1299" s="981"/>
      <c r="AC1299" s="981"/>
      <c r="AD1299" s="981"/>
      <c r="AE1299" s="981"/>
      <c r="AF1299" s="981"/>
    </row>
    <row r="1300" spans="1:32">
      <c r="A1300" s="981"/>
      <c r="B1300" s="635"/>
      <c r="J1300" s="982"/>
      <c r="K1300" s="982"/>
      <c r="O1300" s="981"/>
      <c r="P1300" s="981"/>
      <c r="Q1300" s="981"/>
      <c r="R1300" s="981"/>
      <c r="S1300" s="981"/>
      <c r="T1300" s="981"/>
      <c r="U1300" s="981"/>
      <c r="V1300" s="981"/>
      <c r="W1300" s="981"/>
      <c r="X1300" s="981"/>
      <c r="Y1300" s="981"/>
      <c r="Z1300" s="981"/>
      <c r="AA1300" s="981"/>
      <c r="AB1300" s="981"/>
      <c r="AC1300" s="981"/>
      <c r="AD1300" s="981"/>
      <c r="AE1300" s="981"/>
      <c r="AF1300" s="981"/>
    </row>
    <row r="1301" spans="1:32">
      <c r="A1301" s="981"/>
      <c r="B1301" s="635"/>
      <c r="J1301" s="982"/>
      <c r="K1301" s="982"/>
      <c r="O1301" s="981"/>
      <c r="P1301" s="981"/>
      <c r="Q1301" s="981"/>
      <c r="R1301" s="981"/>
      <c r="S1301" s="981"/>
      <c r="T1301" s="981"/>
      <c r="U1301" s="981"/>
      <c r="V1301" s="981"/>
      <c r="W1301" s="981"/>
      <c r="X1301" s="981"/>
      <c r="Y1301" s="981"/>
      <c r="Z1301" s="981"/>
      <c r="AA1301" s="981"/>
      <c r="AB1301" s="981"/>
      <c r="AC1301" s="981"/>
      <c r="AD1301" s="981"/>
      <c r="AE1301" s="981"/>
      <c r="AF1301" s="981"/>
    </row>
    <row r="1302" spans="1:32">
      <c r="A1302" s="981"/>
      <c r="B1302" s="635"/>
      <c r="J1302" s="982"/>
      <c r="K1302" s="982"/>
      <c r="O1302" s="981"/>
      <c r="P1302" s="981"/>
      <c r="Q1302" s="981"/>
      <c r="R1302" s="981"/>
      <c r="S1302" s="981"/>
      <c r="T1302" s="981"/>
      <c r="U1302" s="981"/>
      <c r="V1302" s="981"/>
      <c r="W1302" s="981"/>
      <c r="X1302" s="981"/>
      <c r="Y1302" s="981"/>
      <c r="Z1302" s="981"/>
      <c r="AA1302" s="981"/>
      <c r="AB1302" s="981"/>
      <c r="AC1302" s="981"/>
      <c r="AD1302" s="981"/>
      <c r="AE1302" s="981"/>
      <c r="AF1302" s="981"/>
    </row>
    <row r="1303" spans="1:32">
      <c r="A1303" s="981"/>
      <c r="B1303" s="635"/>
      <c r="J1303" s="982"/>
      <c r="K1303" s="982"/>
      <c r="O1303" s="981"/>
      <c r="P1303" s="981"/>
      <c r="Q1303" s="981"/>
      <c r="R1303" s="981"/>
      <c r="S1303" s="981"/>
      <c r="T1303" s="981"/>
      <c r="U1303" s="981"/>
      <c r="V1303" s="981"/>
      <c r="W1303" s="981"/>
      <c r="X1303" s="981"/>
      <c r="Y1303" s="981"/>
      <c r="Z1303" s="981"/>
      <c r="AA1303" s="981"/>
      <c r="AB1303" s="981"/>
      <c r="AC1303" s="981"/>
      <c r="AD1303" s="981"/>
      <c r="AE1303" s="981"/>
      <c r="AF1303" s="981"/>
    </row>
    <row r="1304" spans="1:32">
      <c r="A1304" s="981"/>
      <c r="B1304" s="635"/>
      <c r="J1304" s="982"/>
      <c r="K1304" s="982"/>
      <c r="O1304" s="981"/>
      <c r="P1304" s="981"/>
      <c r="Q1304" s="981"/>
      <c r="R1304" s="981"/>
      <c r="S1304" s="981"/>
      <c r="T1304" s="981"/>
      <c r="U1304" s="981"/>
      <c r="V1304" s="981"/>
      <c r="W1304" s="981"/>
      <c r="X1304" s="981"/>
      <c r="Y1304" s="981"/>
      <c r="Z1304" s="981"/>
      <c r="AA1304" s="981"/>
      <c r="AB1304" s="981"/>
      <c r="AC1304" s="981"/>
      <c r="AD1304" s="981"/>
      <c r="AE1304" s="981"/>
      <c r="AF1304" s="981"/>
    </row>
    <row r="1305" spans="1:32">
      <c r="A1305" s="981"/>
      <c r="B1305" s="635"/>
      <c r="J1305" s="982"/>
      <c r="K1305" s="982"/>
      <c r="O1305" s="981"/>
      <c r="P1305" s="981"/>
      <c r="Q1305" s="981"/>
      <c r="R1305" s="981"/>
      <c r="S1305" s="981"/>
      <c r="T1305" s="981"/>
      <c r="U1305" s="981"/>
      <c r="V1305" s="981"/>
      <c r="W1305" s="981"/>
      <c r="X1305" s="981"/>
      <c r="Y1305" s="981"/>
      <c r="Z1305" s="981"/>
      <c r="AA1305" s="981"/>
      <c r="AB1305" s="981"/>
      <c r="AC1305" s="981"/>
      <c r="AD1305" s="981"/>
      <c r="AE1305" s="981"/>
      <c r="AF1305" s="981"/>
    </row>
    <row r="1306" spans="1:32">
      <c r="A1306" s="981"/>
      <c r="B1306" s="635"/>
      <c r="J1306" s="982"/>
      <c r="K1306" s="982"/>
      <c r="O1306" s="981"/>
      <c r="P1306" s="981"/>
      <c r="Q1306" s="981"/>
      <c r="R1306" s="981"/>
      <c r="S1306" s="981"/>
      <c r="T1306" s="981"/>
      <c r="U1306" s="981"/>
      <c r="V1306" s="981"/>
      <c r="W1306" s="981"/>
      <c r="X1306" s="981"/>
      <c r="Y1306" s="981"/>
      <c r="Z1306" s="981"/>
      <c r="AA1306" s="981"/>
      <c r="AB1306" s="981"/>
      <c r="AC1306" s="981"/>
      <c r="AD1306" s="981"/>
      <c r="AE1306" s="981"/>
      <c r="AF1306" s="981"/>
    </row>
    <row r="1307" spans="1:32">
      <c r="A1307" s="981"/>
      <c r="B1307" s="635"/>
      <c r="J1307" s="982"/>
      <c r="K1307" s="982"/>
      <c r="O1307" s="981"/>
      <c r="P1307" s="981"/>
      <c r="Q1307" s="981"/>
      <c r="R1307" s="981"/>
      <c r="S1307" s="981"/>
      <c r="T1307" s="981"/>
      <c r="U1307" s="981"/>
      <c r="V1307" s="981"/>
      <c r="W1307" s="981"/>
      <c r="X1307" s="981"/>
      <c r="Y1307" s="981"/>
      <c r="Z1307" s="981"/>
      <c r="AA1307" s="981"/>
      <c r="AB1307" s="981"/>
      <c r="AC1307" s="981"/>
      <c r="AD1307" s="981"/>
      <c r="AE1307" s="981"/>
      <c r="AF1307" s="981"/>
    </row>
    <row r="1308" spans="1:32">
      <c r="A1308" s="981"/>
      <c r="B1308" s="635"/>
      <c r="J1308" s="982"/>
      <c r="K1308" s="982"/>
      <c r="O1308" s="981"/>
      <c r="P1308" s="981"/>
      <c r="Q1308" s="981"/>
      <c r="R1308" s="981"/>
      <c r="S1308" s="981"/>
      <c r="T1308" s="981"/>
      <c r="U1308" s="981"/>
      <c r="V1308" s="981"/>
      <c r="W1308" s="981"/>
      <c r="X1308" s="981"/>
      <c r="Y1308" s="981"/>
      <c r="Z1308" s="981"/>
      <c r="AA1308" s="981"/>
      <c r="AB1308" s="981"/>
      <c r="AC1308" s="981"/>
      <c r="AD1308" s="981"/>
      <c r="AE1308" s="981"/>
      <c r="AF1308" s="981"/>
    </row>
    <row r="1309" spans="1:32">
      <c r="A1309" s="981"/>
      <c r="B1309" s="635"/>
      <c r="J1309" s="982"/>
      <c r="K1309" s="982"/>
      <c r="O1309" s="981"/>
      <c r="P1309" s="981"/>
      <c r="Q1309" s="981"/>
      <c r="R1309" s="981"/>
      <c r="S1309" s="981"/>
      <c r="T1309" s="981"/>
      <c r="U1309" s="981"/>
      <c r="V1309" s="981"/>
      <c r="W1309" s="981"/>
      <c r="X1309" s="981"/>
      <c r="Y1309" s="981"/>
      <c r="Z1309" s="981"/>
      <c r="AA1309" s="981"/>
      <c r="AB1309" s="981"/>
      <c r="AC1309" s="981"/>
      <c r="AD1309" s="981"/>
      <c r="AE1309" s="981"/>
      <c r="AF1309" s="981"/>
    </row>
    <row r="1310" spans="1:32">
      <c r="A1310" s="981"/>
      <c r="B1310" s="635"/>
      <c r="J1310" s="982"/>
      <c r="K1310" s="982"/>
      <c r="O1310" s="981"/>
      <c r="P1310" s="981"/>
      <c r="Q1310" s="981"/>
      <c r="R1310" s="981"/>
      <c r="S1310" s="981"/>
      <c r="T1310" s="981"/>
      <c r="U1310" s="981"/>
      <c r="V1310" s="981"/>
      <c r="W1310" s="981"/>
      <c r="X1310" s="981"/>
      <c r="Y1310" s="981"/>
      <c r="Z1310" s="981"/>
      <c r="AA1310" s="981"/>
      <c r="AB1310" s="981"/>
      <c r="AC1310" s="981"/>
      <c r="AD1310" s="981"/>
      <c r="AE1310" s="981"/>
      <c r="AF1310" s="981"/>
    </row>
    <row r="1311" spans="1:32">
      <c r="A1311" s="981"/>
      <c r="B1311" s="635"/>
      <c r="J1311" s="982"/>
      <c r="K1311" s="982"/>
      <c r="O1311" s="981"/>
      <c r="P1311" s="981"/>
      <c r="Q1311" s="981"/>
      <c r="R1311" s="981"/>
      <c r="S1311" s="981"/>
      <c r="T1311" s="981"/>
      <c r="U1311" s="981"/>
      <c r="V1311" s="981"/>
      <c r="W1311" s="981"/>
      <c r="X1311" s="981"/>
      <c r="Y1311" s="981"/>
      <c r="Z1311" s="981"/>
      <c r="AA1311" s="981"/>
      <c r="AB1311" s="981"/>
      <c r="AC1311" s="981"/>
      <c r="AD1311" s="981"/>
      <c r="AE1311" s="981"/>
      <c r="AF1311" s="981"/>
    </row>
    <row r="1312" spans="1:32">
      <c r="A1312" s="981"/>
      <c r="B1312" s="635"/>
      <c r="J1312" s="982"/>
      <c r="K1312" s="982"/>
      <c r="O1312" s="981"/>
      <c r="P1312" s="981"/>
      <c r="Q1312" s="981"/>
      <c r="R1312" s="981"/>
      <c r="S1312" s="981"/>
      <c r="T1312" s="981"/>
      <c r="U1312" s="981"/>
      <c r="V1312" s="981"/>
      <c r="W1312" s="981"/>
      <c r="X1312" s="981"/>
      <c r="Y1312" s="981"/>
      <c r="Z1312" s="981"/>
      <c r="AA1312" s="981"/>
      <c r="AB1312" s="981"/>
      <c r="AC1312" s="981"/>
      <c r="AD1312" s="981"/>
      <c r="AE1312" s="981"/>
      <c r="AF1312" s="981"/>
    </row>
    <row r="1313" spans="1:32">
      <c r="A1313" s="981"/>
      <c r="B1313" s="635"/>
      <c r="J1313" s="982"/>
      <c r="K1313" s="982"/>
      <c r="O1313" s="981"/>
      <c r="P1313" s="981"/>
      <c r="Q1313" s="981"/>
      <c r="R1313" s="981"/>
      <c r="S1313" s="981"/>
      <c r="T1313" s="981"/>
      <c r="U1313" s="981"/>
      <c r="V1313" s="981"/>
      <c r="W1313" s="981"/>
      <c r="X1313" s="981"/>
      <c r="Y1313" s="981"/>
      <c r="Z1313" s="981"/>
      <c r="AA1313" s="981"/>
      <c r="AB1313" s="981"/>
      <c r="AC1313" s="981"/>
      <c r="AD1313" s="981"/>
      <c r="AE1313" s="981"/>
      <c r="AF1313" s="981"/>
    </row>
    <row r="1314" spans="1:32">
      <c r="A1314" s="981"/>
      <c r="B1314" s="635"/>
      <c r="J1314" s="982"/>
      <c r="K1314" s="982"/>
      <c r="O1314" s="981"/>
      <c r="P1314" s="981"/>
      <c r="Q1314" s="981"/>
      <c r="R1314" s="981"/>
      <c r="S1314" s="981"/>
      <c r="T1314" s="981"/>
      <c r="U1314" s="981"/>
      <c r="V1314" s="981"/>
      <c r="W1314" s="981"/>
      <c r="X1314" s="981"/>
      <c r="Y1314" s="981"/>
      <c r="Z1314" s="981"/>
      <c r="AA1314" s="981"/>
      <c r="AB1314" s="981"/>
      <c r="AC1314" s="981"/>
      <c r="AD1314" s="981"/>
      <c r="AE1314" s="981"/>
      <c r="AF1314" s="981"/>
    </row>
    <row r="1315" spans="1:32">
      <c r="A1315" s="981"/>
      <c r="B1315" s="635"/>
      <c r="J1315" s="982"/>
      <c r="K1315" s="982"/>
      <c r="O1315" s="981"/>
      <c r="P1315" s="981"/>
      <c r="Q1315" s="981"/>
      <c r="R1315" s="981"/>
      <c r="S1315" s="981"/>
      <c r="T1315" s="981"/>
      <c r="U1315" s="981"/>
      <c r="V1315" s="981"/>
      <c r="W1315" s="981"/>
      <c r="X1315" s="981"/>
      <c r="Y1315" s="981"/>
      <c r="Z1315" s="981"/>
      <c r="AA1315" s="981"/>
      <c r="AB1315" s="981"/>
      <c r="AC1315" s="981"/>
      <c r="AD1315" s="981"/>
      <c r="AE1315" s="981"/>
      <c r="AF1315" s="981"/>
    </row>
    <row r="1316" spans="1:32">
      <c r="A1316" s="981"/>
      <c r="B1316" s="635"/>
      <c r="J1316" s="982"/>
      <c r="K1316" s="982"/>
      <c r="O1316" s="981"/>
      <c r="P1316" s="981"/>
      <c r="Q1316" s="981"/>
      <c r="R1316" s="981"/>
      <c r="S1316" s="981"/>
      <c r="T1316" s="981"/>
      <c r="U1316" s="981"/>
      <c r="V1316" s="981"/>
      <c r="W1316" s="981"/>
      <c r="X1316" s="981"/>
      <c r="Y1316" s="981"/>
      <c r="Z1316" s="981"/>
      <c r="AA1316" s="981"/>
      <c r="AB1316" s="981"/>
      <c r="AC1316" s="981"/>
      <c r="AD1316" s="981"/>
      <c r="AE1316" s="981"/>
      <c r="AF1316" s="981"/>
    </row>
    <row r="1317" spans="1:32">
      <c r="A1317" s="981"/>
      <c r="B1317" s="635"/>
      <c r="J1317" s="982"/>
      <c r="K1317" s="982"/>
      <c r="O1317" s="981"/>
      <c r="P1317" s="981"/>
      <c r="Q1317" s="981"/>
      <c r="R1317" s="981"/>
      <c r="S1317" s="981"/>
      <c r="T1317" s="981"/>
      <c r="U1317" s="981"/>
      <c r="V1317" s="981"/>
      <c r="W1317" s="981"/>
      <c r="X1317" s="981"/>
      <c r="Y1317" s="981"/>
      <c r="Z1317" s="981"/>
      <c r="AA1317" s="981"/>
      <c r="AB1317" s="981"/>
      <c r="AC1317" s="981"/>
      <c r="AD1317" s="981"/>
      <c r="AE1317" s="981"/>
      <c r="AF1317" s="981"/>
    </row>
    <row r="1318" spans="1:32">
      <c r="A1318" s="981"/>
      <c r="B1318" s="635"/>
      <c r="J1318" s="982"/>
      <c r="K1318" s="982"/>
      <c r="O1318" s="981"/>
      <c r="P1318" s="981"/>
      <c r="Q1318" s="981"/>
      <c r="R1318" s="981"/>
      <c r="S1318" s="981"/>
      <c r="T1318" s="981"/>
      <c r="U1318" s="981"/>
      <c r="V1318" s="981"/>
      <c r="W1318" s="981"/>
      <c r="X1318" s="981"/>
      <c r="Y1318" s="981"/>
      <c r="Z1318" s="981"/>
      <c r="AA1318" s="981"/>
      <c r="AB1318" s="981"/>
      <c r="AC1318" s="981"/>
      <c r="AD1318" s="981"/>
      <c r="AE1318" s="981"/>
      <c r="AF1318" s="981"/>
    </row>
    <row r="1319" spans="1:32">
      <c r="A1319" s="981"/>
      <c r="B1319" s="635"/>
      <c r="J1319" s="982"/>
      <c r="K1319" s="982"/>
      <c r="O1319" s="981"/>
      <c r="P1319" s="981"/>
      <c r="Q1319" s="981"/>
      <c r="R1319" s="981"/>
      <c r="S1319" s="981"/>
      <c r="T1319" s="981"/>
      <c r="U1319" s="981"/>
      <c r="V1319" s="981"/>
      <c r="W1319" s="981"/>
      <c r="X1319" s="981"/>
      <c r="Y1319" s="981"/>
      <c r="Z1319" s="981"/>
      <c r="AA1319" s="981"/>
      <c r="AB1319" s="981"/>
      <c r="AC1319" s="981"/>
      <c r="AD1319" s="981"/>
      <c r="AE1319" s="981"/>
      <c r="AF1319" s="981"/>
    </row>
    <row r="1320" spans="1:32">
      <c r="A1320" s="981"/>
      <c r="B1320" s="635"/>
      <c r="J1320" s="982"/>
      <c r="K1320" s="982"/>
      <c r="O1320" s="981"/>
      <c r="P1320" s="981"/>
      <c r="Q1320" s="981"/>
      <c r="R1320" s="981"/>
      <c r="S1320" s="981"/>
      <c r="T1320" s="981"/>
      <c r="U1320" s="981"/>
      <c r="V1320" s="981"/>
      <c r="W1320" s="981"/>
      <c r="X1320" s="981"/>
      <c r="Y1320" s="981"/>
      <c r="Z1320" s="981"/>
      <c r="AA1320" s="981"/>
      <c r="AB1320" s="981"/>
      <c r="AC1320" s="981"/>
      <c r="AD1320" s="981"/>
      <c r="AE1320" s="981"/>
      <c r="AF1320" s="981"/>
    </row>
    <row r="1321" spans="1:32">
      <c r="A1321" s="981"/>
      <c r="B1321" s="635"/>
      <c r="J1321" s="982"/>
      <c r="K1321" s="982"/>
      <c r="O1321" s="981"/>
      <c r="P1321" s="981"/>
      <c r="Q1321" s="981"/>
      <c r="R1321" s="981"/>
      <c r="S1321" s="981"/>
      <c r="T1321" s="981"/>
      <c r="U1321" s="981"/>
      <c r="V1321" s="981"/>
      <c r="W1321" s="981"/>
      <c r="X1321" s="981"/>
      <c r="Y1321" s="981"/>
      <c r="Z1321" s="981"/>
      <c r="AA1321" s="981"/>
      <c r="AB1321" s="981"/>
      <c r="AC1321" s="981"/>
      <c r="AD1321" s="981"/>
      <c r="AE1321" s="981"/>
      <c r="AF1321" s="981"/>
    </row>
    <row r="1322" spans="1:32">
      <c r="A1322" s="981"/>
      <c r="B1322" s="635"/>
      <c r="J1322" s="982"/>
      <c r="K1322" s="982"/>
      <c r="O1322" s="981"/>
      <c r="P1322" s="981"/>
      <c r="Q1322" s="981"/>
      <c r="R1322" s="981"/>
      <c r="S1322" s="981"/>
      <c r="T1322" s="981"/>
      <c r="U1322" s="981"/>
      <c r="V1322" s="981"/>
      <c r="W1322" s="981"/>
      <c r="X1322" s="981"/>
      <c r="Y1322" s="981"/>
      <c r="Z1322" s="981"/>
      <c r="AA1322" s="981"/>
      <c r="AB1322" s="981"/>
      <c r="AC1322" s="981"/>
      <c r="AD1322" s="981"/>
      <c r="AE1322" s="981"/>
      <c r="AF1322" s="981"/>
    </row>
    <row r="1323" spans="1:32">
      <c r="A1323" s="981"/>
      <c r="B1323" s="635"/>
      <c r="J1323" s="982"/>
      <c r="K1323" s="982"/>
      <c r="O1323" s="981"/>
      <c r="P1323" s="981"/>
      <c r="Q1323" s="981"/>
      <c r="R1323" s="981"/>
      <c r="S1323" s="981"/>
      <c r="T1323" s="981"/>
      <c r="U1323" s="981"/>
      <c r="V1323" s="981"/>
      <c r="W1323" s="981"/>
      <c r="X1323" s="981"/>
      <c r="Y1323" s="981"/>
      <c r="Z1323" s="981"/>
      <c r="AA1323" s="981"/>
      <c r="AB1323" s="981"/>
      <c r="AC1323" s="981"/>
      <c r="AD1323" s="981"/>
      <c r="AE1323" s="981"/>
      <c r="AF1323" s="981"/>
    </row>
    <row r="1324" spans="1:32">
      <c r="A1324" s="981"/>
      <c r="B1324" s="635"/>
      <c r="J1324" s="982"/>
      <c r="K1324" s="982"/>
      <c r="O1324" s="981"/>
      <c r="P1324" s="981"/>
      <c r="Q1324" s="981"/>
      <c r="R1324" s="981"/>
      <c r="S1324" s="981"/>
      <c r="T1324" s="981"/>
      <c r="U1324" s="981"/>
      <c r="V1324" s="981"/>
      <c r="W1324" s="981"/>
      <c r="X1324" s="981"/>
      <c r="Y1324" s="981"/>
      <c r="Z1324" s="981"/>
      <c r="AA1324" s="981"/>
      <c r="AB1324" s="981"/>
      <c r="AC1324" s="981"/>
      <c r="AD1324" s="981"/>
      <c r="AE1324" s="981"/>
      <c r="AF1324" s="981"/>
    </row>
    <row r="1325" spans="1:32">
      <c r="A1325" s="981"/>
      <c r="B1325" s="635"/>
      <c r="J1325" s="982"/>
      <c r="K1325" s="982"/>
      <c r="O1325" s="981"/>
      <c r="P1325" s="981"/>
      <c r="Q1325" s="981"/>
      <c r="R1325" s="981"/>
      <c r="S1325" s="981"/>
      <c r="T1325" s="981"/>
      <c r="U1325" s="981"/>
      <c r="V1325" s="981"/>
      <c r="W1325" s="981"/>
      <c r="X1325" s="981"/>
      <c r="Y1325" s="981"/>
      <c r="Z1325" s="981"/>
      <c r="AA1325" s="981"/>
      <c r="AB1325" s="981"/>
      <c r="AC1325" s="981"/>
      <c r="AD1325" s="981"/>
      <c r="AE1325" s="981"/>
      <c r="AF1325" s="981"/>
    </row>
    <row r="1326" spans="1:32">
      <c r="A1326" s="981"/>
      <c r="B1326" s="635"/>
      <c r="J1326" s="982"/>
      <c r="K1326" s="982"/>
      <c r="O1326" s="981"/>
      <c r="P1326" s="981"/>
      <c r="Q1326" s="981"/>
      <c r="R1326" s="981"/>
      <c r="S1326" s="981"/>
      <c r="T1326" s="981"/>
      <c r="U1326" s="981"/>
      <c r="V1326" s="981"/>
      <c r="W1326" s="981"/>
      <c r="X1326" s="981"/>
      <c r="Y1326" s="981"/>
      <c r="Z1326" s="981"/>
      <c r="AA1326" s="981"/>
      <c r="AB1326" s="981"/>
      <c r="AC1326" s="981"/>
      <c r="AD1326" s="981"/>
      <c r="AE1326" s="981"/>
      <c r="AF1326" s="981"/>
    </row>
    <row r="1327" spans="1:32">
      <c r="A1327" s="981"/>
      <c r="B1327" s="635"/>
      <c r="J1327" s="982"/>
      <c r="K1327" s="982"/>
      <c r="O1327" s="981"/>
      <c r="P1327" s="981"/>
      <c r="Q1327" s="981"/>
      <c r="R1327" s="981"/>
      <c r="S1327" s="981"/>
      <c r="T1327" s="981"/>
      <c r="U1327" s="981"/>
      <c r="V1327" s="981"/>
      <c r="W1327" s="981"/>
      <c r="X1327" s="981"/>
      <c r="Y1327" s="981"/>
      <c r="Z1327" s="981"/>
      <c r="AA1327" s="981"/>
      <c r="AB1327" s="981"/>
      <c r="AC1327" s="981"/>
      <c r="AD1327" s="981"/>
      <c r="AE1327" s="981"/>
      <c r="AF1327" s="981"/>
    </row>
    <row r="1328" spans="1:32">
      <c r="A1328" s="981"/>
      <c r="B1328" s="635"/>
      <c r="J1328" s="982"/>
      <c r="K1328" s="982"/>
      <c r="O1328" s="981"/>
      <c r="P1328" s="981"/>
      <c r="Q1328" s="981"/>
      <c r="R1328" s="981"/>
      <c r="S1328" s="981"/>
      <c r="T1328" s="981"/>
      <c r="U1328" s="981"/>
      <c r="V1328" s="981"/>
      <c r="W1328" s="981"/>
      <c r="X1328" s="981"/>
      <c r="Y1328" s="981"/>
      <c r="Z1328" s="981"/>
      <c r="AA1328" s="981"/>
      <c r="AB1328" s="981"/>
      <c r="AC1328" s="981"/>
      <c r="AD1328" s="981"/>
      <c r="AE1328" s="981"/>
      <c r="AF1328" s="981"/>
    </row>
    <row r="1329" spans="1:32">
      <c r="A1329" s="981"/>
      <c r="B1329" s="635"/>
      <c r="J1329" s="982"/>
      <c r="K1329" s="982"/>
      <c r="O1329" s="981"/>
      <c r="P1329" s="981"/>
      <c r="Q1329" s="981"/>
      <c r="R1329" s="981"/>
      <c r="S1329" s="981"/>
      <c r="T1329" s="981"/>
      <c r="U1329" s="981"/>
      <c r="V1329" s="981"/>
      <c r="W1329" s="981"/>
      <c r="X1329" s="981"/>
      <c r="Y1329" s="981"/>
      <c r="Z1329" s="981"/>
      <c r="AA1329" s="981"/>
      <c r="AB1329" s="981"/>
      <c r="AC1329" s="981"/>
      <c r="AD1329" s="981"/>
      <c r="AE1329" s="981"/>
      <c r="AF1329" s="981"/>
    </row>
    <row r="1330" spans="1:32">
      <c r="A1330" s="981"/>
      <c r="B1330" s="635"/>
      <c r="J1330" s="982"/>
      <c r="K1330" s="982"/>
      <c r="O1330" s="981"/>
      <c r="P1330" s="981"/>
      <c r="Q1330" s="981"/>
      <c r="R1330" s="981"/>
      <c r="S1330" s="981"/>
      <c r="T1330" s="981"/>
      <c r="U1330" s="981"/>
      <c r="V1330" s="981"/>
      <c r="W1330" s="981"/>
      <c r="X1330" s="981"/>
      <c r="Y1330" s="981"/>
      <c r="Z1330" s="981"/>
      <c r="AA1330" s="981"/>
      <c r="AB1330" s="981"/>
      <c r="AC1330" s="981"/>
      <c r="AD1330" s="981"/>
      <c r="AE1330" s="981"/>
      <c r="AF1330" s="981"/>
    </row>
    <row r="1331" spans="1:32">
      <c r="A1331" s="981"/>
      <c r="B1331" s="635"/>
      <c r="J1331" s="982"/>
      <c r="K1331" s="982"/>
      <c r="O1331" s="981"/>
      <c r="P1331" s="981"/>
      <c r="Q1331" s="981"/>
      <c r="R1331" s="981"/>
      <c r="S1331" s="981"/>
      <c r="T1331" s="981"/>
      <c r="U1331" s="981"/>
      <c r="V1331" s="981"/>
      <c r="W1331" s="981"/>
      <c r="X1331" s="981"/>
      <c r="Y1331" s="981"/>
      <c r="Z1331" s="981"/>
      <c r="AA1331" s="981"/>
      <c r="AB1331" s="981"/>
      <c r="AC1331" s="981"/>
      <c r="AD1331" s="981"/>
      <c r="AE1331" s="981"/>
      <c r="AF1331" s="981"/>
    </row>
    <row r="1332" spans="1:32">
      <c r="A1332" s="981"/>
      <c r="B1332" s="635"/>
      <c r="J1332" s="982"/>
      <c r="K1332" s="982"/>
      <c r="O1332" s="981"/>
      <c r="P1332" s="981"/>
      <c r="Q1332" s="981"/>
      <c r="R1332" s="981"/>
      <c r="S1332" s="981"/>
      <c r="T1332" s="981"/>
      <c r="U1332" s="981"/>
      <c r="V1332" s="981"/>
      <c r="W1332" s="981"/>
      <c r="X1332" s="981"/>
      <c r="Y1332" s="981"/>
      <c r="Z1332" s="981"/>
      <c r="AA1332" s="981"/>
      <c r="AB1332" s="981"/>
      <c r="AC1332" s="981"/>
      <c r="AD1332" s="981"/>
      <c r="AE1332" s="981"/>
      <c r="AF1332" s="981"/>
    </row>
    <row r="1333" spans="1:32">
      <c r="A1333" s="981"/>
      <c r="B1333" s="635"/>
      <c r="J1333" s="982"/>
      <c r="K1333" s="982"/>
      <c r="O1333" s="981"/>
      <c r="P1333" s="981"/>
      <c r="Q1333" s="981"/>
      <c r="R1333" s="981"/>
      <c r="S1333" s="981"/>
      <c r="T1333" s="981"/>
      <c r="U1333" s="981"/>
      <c r="V1333" s="981"/>
      <c r="W1333" s="981"/>
      <c r="X1333" s="981"/>
      <c r="Y1333" s="981"/>
      <c r="Z1333" s="981"/>
      <c r="AA1333" s="981"/>
      <c r="AB1333" s="981"/>
      <c r="AC1333" s="981"/>
      <c r="AD1333" s="981"/>
      <c r="AE1333" s="981"/>
      <c r="AF1333" s="981"/>
    </row>
    <row r="1334" spans="1:32">
      <c r="A1334" s="981"/>
      <c r="B1334" s="635"/>
      <c r="J1334" s="982"/>
      <c r="K1334" s="982"/>
      <c r="O1334" s="981"/>
      <c r="P1334" s="981"/>
      <c r="Q1334" s="981"/>
      <c r="R1334" s="981"/>
      <c r="S1334" s="981"/>
      <c r="T1334" s="981"/>
      <c r="U1334" s="981"/>
      <c r="V1334" s="981"/>
      <c r="W1334" s="981"/>
      <c r="X1334" s="981"/>
      <c r="Y1334" s="981"/>
      <c r="Z1334" s="981"/>
      <c r="AA1334" s="981"/>
      <c r="AB1334" s="981"/>
      <c r="AC1334" s="981"/>
      <c r="AD1334" s="981"/>
      <c r="AE1334" s="981"/>
      <c r="AF1334" s="981"/>
    </row>
    <row r="1335" spans="1:32">
      <c r="A1335" s="981"/>
      <c r="B1335" s="635"/>
      <c r="J1335" s="982"/>
      <c r="K1335" s="982"/>
      <c r="O1335" s="981"/>
      <c r="P1335" s="981"/>
      <c r="Q1335" s="981"/>
      <c r="R1335" s="981"/>
      <c r="S1335" s="981"/>
      <c r="T1335" s="981"/>
      <c r="U1335" s="981"/>
      <c r="V1335" s="981"/>
      <c r="W1335" s="981"/>
      <c r="X1335" s="981"/>
      <c r="Y1335" s="981"/>
      <c r="Z1335" s="981"/>
      <c r="AA1335" s="981"/>
      <c r="AB1335" s="981"/>
      <c r="AC1335" s="981"/>
      <c r="AD1335" s="981"/>
      <c r="AE1335" s="981"/>
      <c r="AF1335" s="981"/>
    </row>
    <row r="1336" spans="1:32">
      <c r="A1336" s="981"/>
      <c r="B1336" s="635"/>
      <c r="J1336" s="982"/>
      <c r="K1336" s="982"/>
      <c r="O1336" s="981"/>
      <c r="P1336" s="981"/>
      <c r="Q1336" s="981"/>
      <c r="R1336" s="981"/>
      <c r="S1336" s="981"/>
      <c r="T1336" s="981"/>
      <c r="U1336" s="981"/>
      <c r="V1336" s="981"/>
      <c r="W1336" s="981"/>
      <c r="X1336" s="981"/>
      <c r="Y1336" s="981"/>
      <c r="Z1336" s="981"/>
      <c r="AA1336" s="981"/>
      <c r="AB1336" s="981"/>
      <c r="AC1336" s="981"/>
      <c r="AD1336" s="981"/>
      <c r="AE1336" s="981"/>
      <c r="AF1336" s="981"/>
    </row>
    <row r="1337" spans="1:32">
      <c r="A1337" s="981"/>
      <c r="B1337" s="635"/>
      <c r="J1337" s="982"/>
      <c r="K1337" s="982"/>
      <c r="O1337" s="981"/>
      <c r="P1337" s="981"/>
      <c r="Q1337" s="981"/>
      <c r="R1337" s="981"/>
      <c r="S1337" s="981"/>
      <c r="T1337" s="981"/>
      <c r="U1337" s="981"/>
      <c r="V1337" s="981"/>
      <c r="W1337" s="981"/>
      <c r="X1337" s="981"/>
      <c r="Y1337" s="981"/>
      <c r="Z1337" s="981"/>
      <c r="AA1337" s="981"/>
      <c r="AB1337" s="981"/>
      <c r="AC1337" s="981"/>
      <c r="AD1337" s="981"/>
      <c r="AE1337" s="981"/>
      <c r="AF1337" s="981"/>
    </row>
    <row r="1338" spans="1:32">
      <c r="A1338" s="981"/>
      <c r="B1338" s="635"/>
      <c r="J1338" s="982"/>
      <c r="K1338" s="982"/>
      <c r="O1338" s="981"/>
      <c r="P1338" s="981"/>
      <c r="Q1338" s="981"/>
      <c r="R1338" s="981"/>
      <c r="S1338" s="981"/>
      <c r="T1338" s="981"/>
      <c r="U1338" s="981"/>
      <c r="V1338" s="981"/>
      <c r="W1338" s="981"/>
      <c r="X1338" s="981"/>
      <c r="Y1338" s="981"/>
      <c r="Z1338" s="981"/>
      <c r="AA1338" s="981"/>
      <c r="AB1338" s="981"/>
      <c r="AC1338" s="981"/>
      <c r="AD1338" s="981"/>
      <c r="AE1338" s="981"/>
      <c r="AF1338" s="981"/>
    </row>
    <row r="1339" spans="1:32">
      <c r="A1339" s="981"/>
      <c r="B1339" s="635"/>
      <c r="J1339" s="982"/>
      <c r="K1339" s="982"/>
      <c r="O1339" s="981"/>
      <c r="P1339" s="981"/>
      <c r="Q1339" s="981"/>
      <c r="R1339" s="981"/>
      <c r="S1339" s="981"/>
      <c r="T1339" s="981"/>
      <c r="U1339" s="981"/>
      <c r="V1339" s="981"/>
      <c r="W1339" s="981"/>
      <c r="X1339" s="981"/>
      <c r="Y1339" s="981"/>
      <c r="Z1339" s="981"/>
      <c r="AA1339" s="981"/>
      <c r="AB1339" s="981"/>
      <c r="AC1339" s="981"/>
      <c r="AD1339" s="981"/>
      <c r="AE1339" s="981"/>
      <c r="AF1339" s="981"/>
    </row>
    <row r="1340" spans="1:32">
      <c r="A1340" s="981"/>
      <c r="B1340" s="635"/>
      <c r="J1340" s="982"/>
      <c r="K1340" s="982"/>
      <c r="O1340" s="981"/>
      <c r="P1340" s="981"/>
      <c r="Q1340" s="981"/>
      <c r="R1340" s="981"/>
      <c r="S1340" s="981"/>
      <c r="T1340" s="981"/>
      <c r="U1340" s="981"/>
      <c r="V1340" s="981"/>
      <c r="W1340" s="981"/>
      <c r="X1340" s="981"/>
      <c r="Y1340" s="981"/>
      <c r="Z1340" s="981"/>
      <c r="AA1340" s="981"/>
      <c r="AB1340" s="981"/>
      <c r="AC1340" s="981"/>
      <c r="AD1340" s="981"/>
      <c r="AE1340" s="981"/>
      <c r="AF1340" s="981"/>
    </row>
    <row r="1341" spans="1:32">
      <c r="A1341" s="981"/>
      <c r="B1341" s="635"/>
      <c r="J1341" s="982"/>
      <c r="K1341" s="982"/>
      <c r="O1341" s="981"/>
      <c r="P1341" s="981"/>
      <c r="Q1341" s="981"/>
      <c r="R1341" s="981"/>
      <c r="S1341" s="981"/>
      <c r="T1341" s="981"/>
      <c r="U1341" s="981"/>
      <c r="V1341" s="981"/>
      <c r="W1341" s="981"/>
      <c r="X1341" s="981"/>
      <c r="Y1341" s="981"/>
      <c r="Z1341" s="981"/>
      <c r="AA1341" s="981"/>
      <c r="AB1341" s="981"/>
      <c r="AC1341" s="981"/>
      <c r="AD1341" s="981"/>
      <c r="AE1341" s="981"/>
      <c r="AF1341" s="981"/>
    </row>
    <row r="1342" spans="1:32">
      <c r="A1342" s="981"/>
      <c r="B1342" s="635"/>
      <c r="J1342" s="982"/>
      <c r="K1342" s="982"/>
      <c r="O1342" s="981"/>
      <c r="P1342" s="981"/>
      <c r="Q1342" s="981"/>
      <c r="R1342" s="981"/>
      <c r="S1342" s="981"/>
      <c r="T1342" s="981"/>
      <c r="U1342" s="981"/>
      <c r="V1342" s="981"/>
      <c r="W1342" s="981"/>
      <c r="X1342" s="981"/>
      <c r="Y1342" s="981"/>
      <c r="Z1342" s="981"/>
      <c r="AA1342" s="981"/>
      <c r="AB1342" s="981"/>
      <c r="AC1342" s="981"/>
      <c r="AD1342" s="981"/>
      <c r="AE1342" s="981"/>
      <c r="AF1342" s="981"/>
    </row>
    <row r="1343" spans="1:32">
      <c r="A1343" s="981"/>
      <c r="B1343" s="635"/>
      <c r="J1343" s="982"/>
      <c r="K1343" s="982"/>
      <c r="O1343" s="981"/>
      <c r="P1343" s="981"/>
      <c r="Q1343" s="981"/>
      <c r="R1343" s="981"/>
      <c r="S1343" s="981"/>
      <c r="T1343" s="981"/>
      <c r="U1343" s="981"/>
      <c r="V1343" s="981"/>
      <c r="W1343" s="981"/>
      <c r="X1343" s="981"/>
      <c r="Y1343" s="981"/>
      <c r="Z1343" s="981"/>
      <c r="AA1343" s="981"/>
      <c r="AB1343" s="981"/>
      <c r="AC1343" s="981"/>
      <c r="AD1343" s="981"/>
      <c r="AE1343" s="981"/>
      <c r="AF1343" s="981"/>
    </row>
    <row r="1344" spans="1:32">
      <c r="A1344" s="981"/>
      <c r="B1344" s="635"/>
      <c r="J1344" s="982"/>
      <c r="K1344" s="982"/>
      <c r="O1344" s="981"/>
      <c r="P1344" s="981"/>
      <c r="Q1344" s="981"/>
      <c r="R1344" s="981"/>
      <c r="S1344" s="981"/>
      <c r="T1344" s="981"/>
      <c r="U1344" s="981"/>
      <c r="V1344" s="981"/>
      <c r="W1344" s="981"/>
      <c r="X1344" s="981"/>
      <c r="Y1344" s="981"/>
      <c r="Z1344" s="981"/>
      <c r="AA1344" s="981"/>
      <c r="AB1344" s="981"/>
      <c r="AC1344" s="981"/>
      <c r="AD1344" s="981"/>
      <c r="AE1344" s="981"/>
      <c r="AF1344" s="981"/>
    </row>
    <row r="1345" spans="1:32">
      <c r="A1345" s="981"/>
      <c r="B1345" s="635"/>
      <c r="J1345" s="982"/>
      <c r="K1345" s="982"/>
      <c r="O1345" s="981"/>
      <c r="P1345" s="981"/>
      <c r="Q1345" s="981"/>
      <c r="R1345" s="981"/>
      <c r="S1345" s="981"/>
      <c r="T1345" s="981"/>
      <c r="U1345" s="981"/>
      <c r="V1345" s="981"/>
      <c r="W1345" s="981"/>
      <c r="X1345" s="981"/>
      <c r="Y1345" s="981"/>
      <c r="Z1345" s="981"/>
      <c r="AA1345" s="981"/>
      <c r="AB1345" s="981"/>
      <c r="AC1345" s="981"/>
      <c r="AD1345" s="981"/>
      <c r="AE1345" s="981"/>
      <c r="AF1345" s="981"/>
    </row>
    <row r="1346" spans="1:32">
      <c r="A1346" s="981"/>
      <c r="B1346" s="635"/>
      <c r="J1346" s="982"/>
      <c r="K1346" s="982"/>
      <c r="O1346" s="981"/>
      <c r="P1346" s="981"/>
      <c r="Q1346" s="981"/>
      <c r="R1346" s="981"/>
      <c r="S1346" s="981"/>
      <c r="T1346" s="981"/>
      <c r="U1346" s="981"/>
      <c r="V1346" s="981"/>
      <c r="W1346" s="981"/>
      <c r="X1346" s="981"/>
      <c r="Y1346" s="981"/>
      <c r="Z1346" s="981"/>
      <c r="AA1346" s="981"/>
      <c r="AB1346" s="981"/>
      <c r="AC1346" s="981"/>
      <c r="AD1346" s="981"/>
      <c r="AE1346" s="981"/>
      <c r="AF1346" s="981"/>
    </row>
    <row r="1347" spans="1:32">
      <c r="A1347" s="981"/>
      <c r="B1347" s="635"/>
      <c r="J1347" s="982"/>
      <c r="K1347" s="982"/>
      <c r="O1347" s="981"/>
      <c r="P1347" s="981"/>
      <c r="Q1347" s="981"/>
      <c r="R1347" s="981"/>
      <c r="S1347" s="981"/>
      <c r="T1347" s="981"/>
      <c r="U1347" s="981"/>
      <c r="V1347" s="981"/>
      <c r="W1347" s="981"/>
      <c r="X1347" s="981"/>
      <c r="Y1347" s="981"/>
      <c r="Z1347" s="981"/>
      <c r="AA1347" s="981"/>
      <c r="AB1347" s="981"/>
      <c r="AC1347" s="981"/>
      <c r="AD1347" s="981"/>
      <c r="AE1347" s="981"/>
      <c r="AF1347" s="981"/>
    </row>
    <row r="1348" spans="1:32">
      <c r="A1348" s="981"/>
      <c r="B1348" s="635"/>
      <c r="J1348" s="982"/>
      <c r="K1348" s="982"/>
      <c r="O1348" s="981"/>
      <c r="P1348" s="981"/>
      <c r="Q1348" s="981"/>
      <c r="R1348" s="981"/>
      <c r="S1348" s="981"/>
      <c r="T1348" s="981"/>
      <c r="U1348" s="981"/>
      <c r="V1348" s="981"/>
      <c r="W1348" s="981"/>
      <c r="X1348" s="981"/>
      <c r="Y1348" s="981"/>
      <c r="Z1348" s="981"/>
      <c r="AA1348" s="981"/>
      <c r="AB1348" s="981"/>
      <c r="AC1348" s="981"/>
      <c r="AD1348" s="981"/>
      <c r="AE1348" s="981"/>
      <c r="AF1348" s="981"/>
    </row>
    <row r="1349" spans="1:32">
      <c r="A1349" s="981"/>
      <c r="B1349" s="635"/>
      <c r="J1349" s="982"/>
      <c r="K1349" s="982"/>
      <c r="O1349" s="981"/>
      <c r="P1349" s="981"/>
      <c r="Q1349" s="981"/>
      <c r="R1349" s="981"/>
      <c r="S1349" s="981"/>
      <c r="T1349" s="981"/>
      <c r="U1349" s="981"/>
      <c r="V1349" s="981"/>
      <c r="W1349" s="981"/>
      <c r="X1349" s="981"/>
      <c r="Y1349" s="981"/>
      <c r="Z1349" s="981"/>
      <c r="AA1349" s="981"/>
      <c r="AB1349" s="981"/>
      <c r="AC1349" s="981"/>
      <c r="AD1349" s="981"/>
      <c r="AE1349" s="981"/>
      <c r="AF1349" s="981"/>
    </row>
    <row r="1350" spans="1:32">
      <c r="A1350" s="981"/>
      <c r="B1350" s="635"/>
      <c r="J1350" s="982"/>
      <c r="K1350" s="982"/>
      <c r="O1350" s="981"/>
      <c r="P1350" s="981"/>
      <c r="Q1350" s="981"/>
      <c r="R1350" s="981"/>
      <c r="S1350" s="981"/>
      <c r="T1350" s="981"/>
      <c r="U1350" s="981"/>
      <c r="V1350" s="981"/>
      <c r="W1350" s="981"/>
      <c r="X1350" s="981"/>
      <c r="Y1350" s="981"/>
      <c r="Z1350" s="981"/>
      <c r="AA1350" s="981"/>
      <c r="AB1350" s="981"/>
      <c r="AC1350" s="981"/>
      <c r="AD1350" s="981"/>
      <c r="AE1350" s="981"/>
      <c r="AF1350" s="981"/>
    </row>
    <row r="1351" spans="1:32">
      <c r="A1351" s="981"/>
      <c r="B1351" s="635"/>
      <c r="J1351" s="982"/>
      <c r="K1351" s="982"/>
      <c r="O1351" s="981"/>
      <c r="P1351" s="981"/>
      <c r="Q1351" s="981"/>
      <c r="R1351" s="981"/>
      <c r="S1351" s="981"/>
      <c r="T1351" s="981"/>
      <c r="U1351" s="981"/>
      <c r="V1351" s="981"/>
      <c r="W1351" s="981"/>
      <c r="X1351" s="981"/>
      <c r="Y1351" s="981"/>
      <c r="Z1351" s="981"/>
      <c r="AA1351" s="981"/>
      <c r="AB1351" s="981"/>
      <c r="AC1351" s="981"/>
      <c r="AD1351" s="981"/>
      <c r="AE1351" s="981"/>
      <c r="AF1351" s="981"/>
    </row>
    <row r="1352" spans="1:32">
      <c r="A1352" s="981"/>
      <c r="B1352" s="635"/>
      <c r="J1352" s="982"/>
      <c r="K1352" s="982"/>
      <c r="O1352" s="981"/>
      <c r="P1352" s="981"/>
      <c r="Q1352" s="981"/>
      <c r="R1352" s="981"/>
      <c r="S1352" s="981"/>
      <c r="T1352" s="981"/>
      <c r="U1352" s="981"/>
      <c r="V1352" s="981"/>
      <c r="W1352" s="981"/>
      <c r="X1352" s="981"/>
      <c r="Y1352" s="981"/>
      <c r="Z1352" s="981"/>
      <c r="AA1352" s="981"/>
      <c r="AB1352" s="981"/>
      <c r="AC1352" s="981"/>
      <c r="AD1352" s="981"/>
      <c r="AE1352" s="981"/>
      <c r="AF1352" s="981"/>
    </row>
    <row r="1353" spans="1:32">
      <c r="A1353" s="981"/>
      <c r="B1353" s="635"/>
      <c r="J1353" s="982"/>
      <c r="K1353" s="982"/>
      <c r="O1353" s="981"/>
      <c r="P1353" s="981"/>
      <c r="Q1353" s="981"/>
      <c r="R1353" s="981"/>
      <c r="S1353" s="981"/>
      <c r="T1353" s="981"/>
      <c r="U1353" s="981"/>
      <c r="V1353" s="981"/>
      <c r="W1353" s="981"/>
      <c r="X1353" s="981"/>
      <c r="Y1353" s="981"/>
      <c r="Z1353" s="981"/>
      <c r="AA1353" s="981"/>
      <c r="AB1353" s="981"/>
      <c r="AC1353" s="981"/>
      <c r="AD1353" s="981"/>
      <c r="AE1353" s="981"/>
      <c r="AF1353" s="981"/>
    </row>
    <row r="1354" spans="1:32">
      <c r="A1354" s="981"/>
      <c r="B1354" s="635"/>
      <c r="J1354" s="982"/>
      <c r="K1354" s="982"/>
      <c r="O1354" s="981"/>
      <c r="P1354" s="981"/>
      <c r="Q1354" s="981"/>
      <c r="R1354" s="981"/>
      <c r="S1354" s="981"/>
      <c r="T1354" s="981"/>
      <c r="U1354" s="981"/>
      <c r="V1354" s="981"/>
      <c r="W1354" s="981"/>
      <c r="X1354" s="981"/>
      <c r="Y1354" s="981"/>
      <c r="Z1354" s="981"/>
      <c r="AA1354" s="981"/>
      <c r="AB1354" s="981"/>
      <c r="AC1354" s="981"/>
      <c r="AD1354" s="981"/>
      <c r="AE1354" s="981"/>
      <c r="AF1354" s="981"/>
    </row>
    <row r="1355" spans="1:32">
      <c r="A1355" s="981"/>
      <c r="B1355" s="635"/>
      <c r="J1355" s="982"/>
      <c r="K1355" s="982"/>
      <c r="O1355" s="981"/>
      <c r="P1355" s="981"/>
      <c r="Q1355" s="981"/>
      <c r="R1355" s="981"/>
      <c r="S1355" s="981"/>
      <c r="T1355" s="981"/>
      <c r="U1355" s="981"/>
      <c r="V1355" s="981"/>
      <c r="W1355" s="981"/>
      <c r="X1355" s="981"/>
      <c r="Y1355" s="981"/>
      <c r="Z1355" s="981"/>
      <c r="AA1355" s="981"/>
      <c r="AB1355" s="981"/>
      <c r="AC1355" s="981"/>
      <c r="AD1355" s="981"/>
      <c r="AE1355" s="981"/>
      <c r="AF1355" s="981"/>
    </row>
    <row r="1356" spans="1:32">
      <c r="A1356" s="981"/>
      <c r="B1356" s="635"/>
      <c r="J1356" s="982"/>
      <c r="K1356" s="982"/>
      <c r="O1356" s="981"/>
      <c r="P1356" s="981"/>
      <c r="Q1356" s="981"/>
      <c r="R1356" s="981"/>
      <c r="S1356" s="981"/>
      <c r="T1356" s="981"/>
      <c r="U1356" s="981"/>
      <c r="V1356" s="981"/>
      <c r="W1356" s="981"/>
      <c r="X1356" s="981"/>
      <c r="Y1356" s="981"/>
      <c r="Z1356" s="981"/>
      <c r="AA1356" s="981"/>
      <c r="AB1356" s="981"/>
      <c r="AC1356" s="981"/>
      <c r="AD1356" s="981"/>
      <c r="AE1356" s="981"/>
      <c r="AF1356" s="981"/>
    </row>
    <row r="1357" spans="1:32">
      <c r="A1357" s="981"/>
      <c r="B1357" s="635"/>
      <c r="J1357" s="982"/>
      <c r="K1357" s="982"/>
      <c r="O1357" s="981"/>
      <c r="P1357" s="981"/>
      <c r="Q1357" s="981"/>
      <c r="R1357" s="981"/>
      <c r="S1357" s="981"/>
      <c r="T1357" s="981"/>
      <c r="U1357" s="981"/>
      <c r="V1357" s="981"/>
      <c r="W1357" s="981"/>
      <c r="X1357" s="981"/>
      <c r="Y1357" s="981"/>
      <c r="Z1357" s="981"/>
      <c r="AA1357" s="981"/>
      <c r="AB1357" s="981"/>
      <c r="AC1357" s="981"/>
      <c r="AD1357" s="981"/>
      <c r="AE1357" s="981"/>
      <c r="AF1357" s="981"/>
    </row>
    <row r="1358" spans="1:32">
      <c r="A1358" s="981"/>
      <c r="B1358" s="635"/>
      <c r="J1358" s="982"/>
      <c r="K1358" s="982"/>
      <c r="O1358" s="981"/>
      <c r="P1358" s="981"/>
      <c r="Q1358" s="981"/>
      <c r="R1358" s="981"/>
      <c r="S1358" s="981"/>
      <c r="T1358" s="981"/>
      <c r="U1358" s="981"/>
      <c r="V1358" s="981"/>
      <c r="W1358" s="981"/>
      <c r="X1358" s="981"/>
      <c r="Y1358" s="981"/>
      <c r="Z1358" s="981"/>
      <c r="AA1358" s="981"/>
      <c r="AB1358" s="981"/>
      <c r="AC1358" s="981"/>
      <c r="AD1358" s="981"/>
      <c r="AE1358" s="981"/>
      <c r="AF1358" s="981"/>
    </row>
    <row r="1359" spans="1:32">
      <c r="A1359" s="981"/>
      <c r="B1359" s="635"/>
      <c r="J1359" s="982"/>
      <c r="K1359" s="982"/>
      <c r="O1359" s="981"/>
      <c r="P1359" s="981"/>
      <c r="Q1359" s="981"/>
      <c r="R1359" s="981"/>
      <c r="S1359" s="981"/>
      <c r="T1359" s="981"/>
      <c r="U1359" s="981"/>
      <c r="V1359" s="981"/>
      <c r="W1359" s="981"/>
      <c r="X1359" s="981"/>
      <c r="Y1359" s="981"/>
      <c r="Z1359" s="981"/>
      <c r="AA1359" s="981"/>
      <c r="AB1359" s="981"/>
      <c r="AC1359" s="981"/>
      <c r="AD1359" s="981"/>
      <c r="AE1359" s="981"/>
      <c r="AF1359" s="981"/>
    </row>
    <row r="1360" spans="1:32">
      <c r="A1360" s="981"/>
      <c r="B1360" s="635"/>
      <c r="J1360" s="982"/>
      <c r="K1360" s="982"/>
      <c r="O1360" s="981"/>
      <c r="P1360" s="981"/>
      <c r="Q1360" s="981"/>
      <c r="R1360" s="981"/>
      <c r="S1360" s="981"/>
      <c r="T1360" s="981"/>
      <c r="U1360" s="981"/>
      <c r="V1360" s="981"/>
      <c r="W1360" s="981"/>
      <c r="X1360" s="981"/>
      <c r="Y1360" s="981"/>
      <c r="Z1360" s="981"/>
      <c r="AA1360" s="981"/>
      <c r="AB1360" s="981"/>
      <c r="AC1360" s="981"/>
      <c r="AD1360" s="981"/>
      <c r="AE1360" s="981"/>
      <c r="AF1360" s="981"/>
    </row>
    <row r="1361" spans="1:32">
      <c r="A1361" s="981"/>
      <c r="B1361" s="635"/>
      <c r="J1361" s="982"/>
      <c r="K1361" s="982"/>
      <c r="O1361" s="981"/>
      <c r="P1361" s="981"/>
      <c r="Q1361" s="981"/>
      <c r="R1361" s="981"/>
      <c r="S1361" s="981"/>
      <c r="T1361" s="981"/>
      <c r="U1361" s="981"/>
      <c r="V1361" s="981"/>
      <c r="W1361" s="981"/>
      <c r="X1361" s="981"/>
      <c r="Y1361" s="981"/>
      <c r="Z1361" s="981"/>
      <c r="AA1361" s="981"/>
      <c r="AB1361" s="981"/>
      <c r="AC1361" s="981"/>
      <c r="AD1361" s="981"/>
      <c r="AE1361" s="981"/>
      <c r="AF1361" s="981"/>
    </row>
    <row r="1362" spans="1:32">
      <c r="A1362" s="981"/>
      <c r="B1362" s="635"/>
      <c r="J1362" s="982"/>
      <c r="K1362" s="982"/>
      <c r="O1362" s="981"/>
      <c r="P1362" s="981"/>
      <c r="Q1362" s="981"/>
      <c r="R1362" s="981"/>
      <c r="S1362" s="981"/>
      <c r="T1362" s="981"/>
      <c r="U1362" s="981"/>
      <c r="V1362" s="981"/>
      <c r="W1362" s="981"/>
      <c r="X1362" s="981"/>
      <c r="Y1362" s="981"/>
      <c r="Z1362" s="981"/>
      <c r="AA1362" s="981"/>
      <c r="AB1362" s="981"/>
      <c r="AC1362" s="981"/>
      <c r="AD1362" s="981"/>
      <c r="AE1362" s="981"/>
      <c r="AF1362" s="981"/>
    </row>
    <row r="1363" spans="1:32">
      <c r="A1363" s="981"/>
      <c r="B1363" s="635"/>
      <c r="J1363" s="982"/>
      <c r="K1363" s="982"/>
      <c r="O1363" s="981"/>
      <c r="P1363" s="981"/>
      <c r="Q1363" s="981"/>
      <c r="R1363" s="981"/>
      <c r="S1363" s="981"/>
      <c r="T1363" s="981"/>
      <c r="U1363" s="981"/>
      <c r="V1363" s="981"/>
      <c r="W1363" s="981"/>
      <c r="X1363" s="981"/>
      <c r="Y1363" s="981"/>
      <c r="Z1363" s="981"/>
      <c r="AA1363" s="981"/>
      <c r="AB1363" s="981"/>
      <c r="AC1363" s="981"/>
      <c r="AD1363" s="981"/>
      <c r="AE1363" s="981"/>
      <c r="AF1363" s="981"/>
    </row>
    <row r="1364" spans="1:32">
      <c r="A1364" s="981"/>
      <c r="B1364" s="635"/>
      <c r="J1364" s="982"/>
      <c r="K1364" s="982"/>
      <c r="O1364" s="981"/>
      <c r="P1364" s="981"/>
      <c r="Q1364" s="981"/>
      <c r="R1364" s="981"/>
      <c r="S1364" s="981"/>
      <c r="T1364" s="981"/>
      <c r="U1364" s="981"/>
      <c r="V1364" s="981"/>
      <c r="W1364" s="981"/>
      <c r="X1364" s="981"/>
      <c r="Y1364" s="981"/>
      <c r="Z1364" s="981"/>
      <c r="AA1364" s="981"/>
      <c r="AB1364" s="981"/>
      <c r="AC1364" s="981"/>
      <c r="AD1364" s="981"/>
      <c r="AE1364" s="981"/>
      <c r="AF1364" s="981"/>
    </row>
    <row r="1365" spans="1:32">
      <c r="A1365" s="981"/>
      <c r="B1365" s="635"/>
      <c r="J1365" s="982"/>
      <c r="K1365" s="982"/>
      <c r="O1365" s="981"/>
      <c r="P1365" s="981"/>
      <c r="Q1365" s="981"/>
      <c r="R1365" s="981"/>
      <c r="S1365" s="981"/>
      <c r="T1365" s="981"/>
      <c r="U1365" s="981"/>
      <c r="V1365" s="981"/>
      <c r="W1365" s="981"/>
      <c r="X1365" s="981"/>
      <c r="Y1365" s="981"/>
      <c r="Z1365" s="981"/>
      <c r="AA1365" s="981"/>
      <c r="AB1365" s="981"/>
      <c r="AC1365" s="981"/>
      <c r="AD1365" s="981"/>
      <c r="AE1365" s="981"/>
      <c r="AF1365" s="981"/>
    </row>
    <row r="1366" spans="1:32">
      <c r="A1366" s="981"/>
      <c r="B1366" s="635"/>
      <c r="J1366" s="982"/>
      <c r="K1366" s="982"/>
      <c r="O1366" s="981"/>
      <c r="P1366" s="981"/>
      <c r="Q1366" s="981"/>
      <c r="R1366" s="981"/>
      <c r="S1366" s="981"/>
      <c r="T1366" s="981"/>
      <c r="U1366" s="981"/>
      <c r="V1366" s="981"/>
      <c r="W1366" s="981"/>
      <c r="X1366" s="981"/>
      <c r="Y1366" s="981"/>
      <c r="Z1366" s="981"/>
      <c r="AA1366" s="981"/>
      <c r="AB1366" s="981"/>
      <c r="AC1366" s="981"/>
      <c r="AD1366" s="981"/>
      <c r="AE1366" s="981"/>
      <c r="AF1366" s="981"/>
    </row>
    <row r="1367" spans="1:32">
      <c r="A1367" s="981"/>
      <c r="B1367" s="635"/>
      <c r="J1367" s="982"/>
      <c r="K1367" s="982"/>
      <c r="O1367" s="981"/>
      <c r="P1367" s="981"/>
      <c r="Q1367" s="981"/>
      <c r="R1367" s="981"/>
      <c r="S1367" s="981"/>
      <c r="T1367" s="981"/>
      <c r="U1367" s="981"/>
      <c r="V1367" s="981"/>
      <c r="W1367" s="981"/>
      <c r="X1367" s="981"/>
      <c r="Y1367" s="981"/>
      <c r="Z1367" s="981"/>
      <c r="AA1367" s="981"/>
      <c r="AB1367" s="981"/>
      <c r="AC1367" s="981"/>
      <c r="AD1367" s="981"/>
      <c r="AE1367" s="981"/>
      <c r="AF1367" s="981"/>
    </row>
    <row r="1368" spans="1:32">
      <c r="A1368" s="981"/>
      <c r="B1368" s="635"/>
      <c r="J1368" s="982"/>
      <c r="K1368" s="982"/>
      <c r="O1368" s="981"/>
      <c r="P1368" s="981"/>
      <c r="Q1368" s="981"/>
      <c r="R1368" s="981"/>
      <c r="S1368" s="981"/>
      <c r="T1368" s="981"/>
      <c r="U1368" s="981"/>
      <c r="V1368" s="981"/>
      <c r="W1368" s="981"/>
      <c r="X1368" s="981"/>
      <c r="Y1368" s="981"/>
      <c r="Z1368" s="981"/>
      <c r="AA1368" s="981"/>
      <c r="AB1368" s="981"/>
      <c r="AC1368" s="981"/>
      <c r="AD1368" s="981"/>
      <c r="AE1368" s="981"/>
      <c r="AF1368" s="981"/>
    </row>
    <row r="1369" spans="1:32">
      <c r="A1369" s="981"/>
      <c r="B1369" s="635"/>
      <c r="J1369" s="982"/>
      <c r="K1369" s="982"/>
      <c r="O1369" s="981"/>
      <c r="P1369" s="981"/>
      <c r="Q1369" s="981"/>
      <c r="R1369" s="981"/>
      <c r="S1369" s="981"/>
      <c r="T1369" s="981"/>
      <c r="U1369" s="981"/>
      <c r="V1369" s="981"/>
      <c r="W1369" s="981"/>
      <c r="X1369" s="981"/>
      <c r="Y1369" s="981"/>
      <c r="Z1369" s="981"/>
      <c r="AA1369" s="981"/>
      <c r="AB1369" s="981"/>
      <c r="AC1369" s="981"/>
      <c r="AD1369" s="981"/>
      <c r="AE1369" s="981"/>
      <c r="AF1369" s="981"/>
    </row>
    <row r="1370" spans="1:32">
      <c r="A1370" s="981"/>
      <c r="B1370" s="635"/>
      <c r="J1370" s="982"/>
      <c r="K1370" s="982"/>
      <c r="O1370" s="981"/>
      <c r="P1370" s="981"/>
      <c r="Q1370" s="981"/>
      <c r="R1370" s="981"/>
      <c r="S1370" s="981"/>
      <c r="T1370" s="981"/>
      <c r="U1370" s="981"/>
      <c r="V1370" s="981"/>
      <c r="W1370" s="981"/>
      <c r="X1370" s="981"/>
      <c r="Y1370" s="981"/>
      <c r="Z1370" s="981"/>
      <c r="AA1370" s="981"/>
      <c r="AB1370" s="981"/>
      <c r="AC1370" s="981"/>
      <c r="AD1370" s="981"/>
      <c r="AE1370" s="981"/>
      <c r="AF1370" s="981"/>
    </row>
    <row r="1371" spans="1:32">
      <c r="A1371" s="981"/>
      <c r="B1371" s="635"/>
      <c r="J1371" s="982"/>
      <c r="K1371" s="982"/>
      <c r="O1371" s="981"/>
      <c r="P1371" s="981"/>
      <c r="Q1371" s="981"/>
      <c r="R1371" s="981"/>
      <c r="S1371" s="981"/>
      <c r="T1371" s="981"/>
      <c r="U1371" s="981"/>
      <c r="V1371" s="981"/>
      <c r="W1371" s="981"/>
      <c r="X1371" s="981"/>
      <c r="Y1371" s="981"/>
      <c r="Z1371" s="981"/>
      <c r="AA1371" s="981"/>
      <c r="AB1371" s="981"/>
      <c r="AC1371" s="981"/>
      <c r="AD1371" s="981"/>
      <c r="AE1371" s="981"/>
      <c r="AF1371" s="981"/>
    </row>
    <row r="1372" spans="1:32">
      <c r="A1372" s="981"/>
      <c r="B1372" s="635"/>
      <c r="J1372" s="982"/>
      <c r="K1372" s="982"/>
      <c r="O1372" s="981"/>
      <c r="P1372" s="981"/>
      <c r="Q1372" s="981"/>
      <c r="R1372" s="981"/>
      <c r="S1372" s="981"/>
      <c r="T1372" s="981"/>
      <c r="U1372" s="981"/>
      <c r="V1372" s="981"/>
      <c r="W1372" s="981"/>
      <c r="X1372" s="981"/>
      <c r="Y1372" s="981"/>
      <c r="Z1372" s="981"/>
      <c r="AA1372" s="981"/>
      <c r="AB1372" s="981"/>
      <c r="AC1372" s="981"/>
      <c r="AD1372" s="981"/>
      <c r="AE1372" s="981"/>
      <c r="AF1372" s="981"/>
    </row>
    <row r="1373" spans="1:32">
      <c r="A1373" s="981"/>
      <c r="B1373" s="635"/>
      <c r="J1373" s="982"/>
      <c r="K1373" s="982"/>
      <c r="O1373" s="981"/>
      <c r="P1373" s="981"/>
      <c r="Q1373" s="981"/>
      <c r="R1373" s="981"/>
      <c r="S1373" s="981"/>
      <c r="T1373" s="981"/>
      <c r="U1373" s="981"/>
      <c r="V1373" s="981"/>
      <c r="W1373" s="981"/>
      <c r="X1373" s="981"/>
      <c r="Y1373" s="981"/>
      <c r="Z1373" s="981"/>
      <c r="AA1373" s="981"/>
      <c r="AB1373" s="981"/>
      <c r="AC1373" s="981"/>
      <c r="AD1373" s="981"/>
      <c r="AE1373" s="981"/>
      <c r="AF1373" s="981"/>
    </row>
    <row r="1374" spans="1:32">
      <c r="A1374" s="981"/>
      <c r="B1374" s="635"/>
      <c r="J1374" s="982"/>
      <c r="K1374" s="982"/>
      <c r="O1374" s="981"/>
      <c r="P1374" s="981"/>
      <c r="Q1374" s="981"/>
      <c r="R1374" s="981"/>
      <c r="S1374" s="981"/>
      <c r="T1374" s="981"/>
      <c r="U1374" s="981"/>
      <c r="V1374" s="981"/>
      <c r="W1374" s="981"/>
      <c r="X1374" s="981"/>
      <c r="Y1374" s="981"/>
      <c r="Z1374" s="981"/>
      <c r="AA1374" s="981"/>
      <c r="AB1374" s="981"/>
      <c r="AC1374" s="981"/>
      <c r="AD1374" s="981"/>
      <c r="AE1374" s="981"/>
      <c r="AF1374" s="981"/>
    </row>
    <row r="1375" spans="1:32">
      <c r="A1375" s="981"/>
      <c r="B1375" s="635"/>
      <c r="J1375" s="982"/>
      <c r="K1375" s="982"/>
      <c r="O1375" s="981"/>
      <c r="P1375" s="981"/>
      <c r="Q1375" s="981"/>
      <c r="R1375" s="981"/>
      <c r="S1375" s="981"/>
      <c r="T1375" s="981"/>
      <c r="U1375" s="981"/>
      <c r="V1375" s="981"/>
      <c r="W1375" s="981"/>
      <c r="X1375" s="981"/>
      <c r="Y1375" s="981"/>
      <c r="Z1375" s="981"/>
      <c r="AA1375" s="981"/>
      <c r="AB1375" s="981"/>
      <c r="AC1375" s="981"/>
      <c r="AD1375" s="981"/>
      <c r="AE1375" s="981"/>
      <c r="AF1375" s="981"/>
    </row>
    <row r="1376" spans="1:32">
      <c r="A1376" s="981"/>
      <c r="B1376" s="635"/>
      <c r="J1376" s="982"/>
      <c r="K1376" s="982"/>
      <c r="O1376" s="981"/>
      <c r="P1376" s="981"/>
      <c r="Q1376" s="981"/>
      <c r="R1376" s="981"/>
      <c r="S1376" s="981"/>
      <c r="T1376" s="981"/>
      <c r="U1376" s="981"/>
      <c r="V1376" s="981"/>
      <c r="W1376" s="981"/>
      <c r="X1376" s="981"/>
      <c r="Y1376" s="981"/>
      <c r="Z1376" s="981"/>
      <c r="AA1376" s="981"/>
      <c r="AB1376" s="981"/>
      <c r="AC1376" s="981"/>
      <c r="AD1376" s="981"/>
      <c r="AE1376" s="981"/>
      <c r="AF1376" s="981"/>
    </row>
    <row r="1377" spans="1:32">
      <c r="A1377" s="981"/>
      <c r="B1377" s="635"/>
      <c r="J1377" s="982"/>
      <c r="K1377" s="982"/>
      <c r="O1377" s="981"/>
      <c r="P1377" s="981"/>
      <c r="Q1377" s="981"/>
      <c r="R1377" s="981"/>
      <c r="S1377" s="981"/>
      <c r="T1377" s="981"/>
      <c r="U1377" s="981"/>
      <c r="V1377" s="981"/>
      <c r="W1377" s="981"/>
      <c r="X1377" s="981"/>
      <c r="Y1377" s="981"/>
      <c r="Z1377" s="981"/>
      <c r="AA1377" s="981"/>
      <c r="AB1377" s="981"/>
      <c r="AC1377" s="981"/>
      <c r="AD1377" s="981"/>
      <c r="AE1377" s="981"/>
      <c r="AF1377" s="981"/>
    </row>
    <row r="1378" spans="1:32">
      <c r="A1378" s="981"/>
      <c r="B1378" s="635"/>
      <c r="J1378" s="982"/>
      <c r="K1378" s="982"/>
      <c r="O1378" s="981"/>
      <c r="P1378" s="981"/>
      <c r="Q1378" s="981"/>
      <c r="R1378" s="981"/>
      <c r="S1378" s="981"/>
      <c r="T1378" s="981"/>
      <c r="U1378" s="981"/>
      <c r="V1378" s="981"/>
      <c r="W1378" s="981"/>
      <c r="X1378" s="981"/>
      <c r="Y1378" s="981"/>
      <c r="Z1378" s="981"/>
      <c r="AA1378" s="981"/>
      <c r="AB1378" s="981"/>
      <c r="AC1378" s="981"/>
      <c r="AD1378" s="981"/>
      <c r="AE1378" s="981"/>
      <c r="AF1378" s="981"/>
    </row>
    <row r="1379" spans="1:32">
      <c r="A1379" s="981"/>
      <c r="B1379" s="635"/>
      <c r="J1379" s="982"/>
      <c r="K1379" s="982"/>
      <c r="O1379" s="981"/>
      <c r="P1379" s="981"/>
      <c r="Q1379" s="981"/>
      <c r="R1379" s="981"/>
      <c r="S1379" s="981"/>
      <c r="T1379" s="981"/>
      <c r="U1379" s="981"/>
      <c r="V1379" s="981"/>
      <c r="W1379" s="981"/>
      <c r="X1379" s="981"/>
      <c r="Y1379" s="981"/>
      <c r="Z1379" s="981"/>
      <c r="AA1379" s="981"/>
      <c r="AB1379" s="981"/>
      <c r="AC1379" s="981"/>
      <c r="AD1379" s="981"/>
      <c r="AE1379" s="981"/>
      <c r="AF1379" s="981"/>
    </row>
    <row r="1380" spans="1:32">
      <c r="A1380" s="981"/>
      <c r="B1380" s="635"/>
      <c r="J1380" s="982"/>
      <c r="K1380" s="982"/>
      <c r="O1380" s="981"/>
      <c r="P1380" s="981"/>
      <c r="Q1380" s="981"/>
      <c r="R1380" s="981"/>
      <c r="S1380" s="981"/>
      <c r="T1380" s="981"/>
      <c r="U1380" s="981"/>
      <c r="V1380" s="981"/>
      <c r="W1380" s="981"/>
      <c r="X1380" s="981"/>
      <c r="Y1380" s="981"/>
      <c r="Z1380" s="981"/>
      <c r="AA1380" s="981"/>
      <c r="AB1380" s="981"/>
      <c r="AC1380" s="981"/>
      <c r="AD1380" s="981"/>
      <c r="AE1380" s="981"/>
      <c r="AF1380" s="981"/>
    </row>
    <row r="1381" spans="1:32">
      <c r="A1381" s="981"/>
      <c r="B1381" s="635"/>
      <c r="J1381" s="982"/>
      <c r="K1381" s="982"/>
      <c r="O1381" s="981"/>
      <c r="P1381" s="981"/>
      <c r="Q1381" s="981"/>
      <c r="R1381" s="981"/>
      <c r="S1381" s="981"/>
      <c r="T1381" s="981"/>
      <c r="U1381" s="981"/>
      <c r="V1381" s="981"/>
      <c r="W1381" s="981"/>
      <c r="X1381" s="981"/>
      <c r="Y1381" s="981"/>
      <c r="Z1381" s="981"/>
      <c r="AA1381" s="981"/>
      <c r="AB1381" s="981"/>
      <c r="AC1381" s="981"/>
      <c r="AD1381" s="981"/>
      <c r="AE1381" s="981"/>
      <c r="AF1381" s="981"/>
    </row>
    <row r="1382" spans="1:32">
      <c r="A1382" s="981"/>
      <c r="B1382" s="635"/>
      <c r="J1382" s="982"/>
      <c r="K1382" s="982"/>
      <c r="O1382" s="981"/>
      <c r="P1382" s="981"/>
      <c r="Q1382" s="981"/>
      <c r="R1382" s="981"/>
      <c r="S1382" s="981"/>
      <c r="T1382" s="981"/>
      <c r="U1382" s="981"/>
      <c r="V1382" s="981"/>
      <c r="W1382" s="981"/>
      <c r="X1382" s="981"/>
      <c r="Y1382" s="981"/>
      <c r="Z1382" s="981"/>
      <c r="AA1382" s="981"/>
      <c r="AB1382" s="981"/>
      <c r="AC1382" s="981"/>
      <c r="AD1382" s="981"/>
      <c r="AE1382" s="981"/>
      <c r="AF1382" s="981"/>
    </row>
    <row r="1383" spans="1:32">
      <c r="A1383" s="981"/>
      <c r="B1383" s="635"/>
      <c r="J1383" s="982"/>
      <c r="K1383" s="982"/>
      <c r="O1383" s="981"/>
      <c r="P1383" s="981"/>
      <c r="Q1383" s="981"/>
      <c r="R1383" s="981"/>
      <c r="S1383" s="981"/>
      <c r="T1383" s="981"/>
      <c r="U1383" s="981"/>
      <c r="V1383" s="981"/>
      <c r="W1383" s="981"/>
      <c r="X1383" s="981"/>
      <c r="Y1383" s="981"/>
      <c r="Z1383" s="981"/>
      <c r="AA1383" s="981"/>
      <c r="AB1383" s="981"/>
      <c r="AC1383" s="981"/>
      <c r="AD1383" s="981"/>
      <c r="AE1383" s="981"/>
      <c r="AF1383" s="981"/>
    </row>
    <row r="1384" spans="1:32">
      <c r="A1384" s="981"/>
      <c r="B1384" s="635"/>
      <c r="J1384" s="982"/>
      <c r="K1384" s="982"/>
      <c r="O1384" s="981"/>
      <c r="P1384" s="981"/>
      <c r="Q1384" s="981"/>
      <c r="R1384" s="981"/>
      <c r="S1384" s="981"/>
      <c r="T1384" s="981"/>
      <c r="U1384" s="981"/>
      <c r="V1384" s="981"/>
      <c r="W1384" s="981"/>
      <c r="X1384" s="981"/>
      <c r="Y1384" s="981"/>
      <c r="Z1384" s="981"/>
      <c r="AA1384" s="981"/>
      <c r="AB1384" s="981"/>
      <c r="AC1384" s="981"/>
      <c r="AD1384" s="981"/>
      <c r="AE1384" s="981"/>
      <c r="AF1384" s="981"/>
    </row>
    <row r="1385" spans="1:32">
      <c r="A1385" s="981"/>
      <c r="B1385" s="635"/>
      <c r="J1385" s="982"/>
      <c r="K1385" s="982"/>
      <c r="O1385" s="981"/>
      <c r="P1385" s="981"/>
      <c r="Q1385" s="981"/>
      <c r="R1385" s="981"/>
      <c r="S1385" s="981"/>
      <c r="T1385" s="981"/>
      <c r="U1385" s="981"/>
      <c r="V1385" s="981"/>
      <c r="W1385" s="981"/>
      <c r="X1385" s="981"/>
      <c r="Y1385" s="981"/>
      <c r="Z1385" s="981"/>
      <c r="AA1385" s="981"/>
      <c r="AB1385" s="981"/>
      <c r="AC1385" s="981"/>
      <c r="AD1385" s="981"/>
      <c r="AE1385" s="981"/>
      <c r="AF1385" s="981"/>
    </row>
    <row r="1386" spans="1:32">
      <c r="A1386" s="981"/>
      <c r="B1386" s="635"/>
      <c r="J1386" s="982"/>
      <c r="K1386" s="982"/>
      <c r="O1386" s="981"/>
      <c r="P1386" s="981"/>
      <c r="Q1386" s="981"/>
      <c r="R1386" s="981"/>
      <c r="S1386" s="981"/>
      <c r="T1386" s="981"/>
      <c r="U1386" s="981"/>
      <c r="V1386" s="981"/>
      <c r="W1386" s="981"/>
      <c r="X1386" s="981"/>
      <c r="Y1386" s="981"/>
      <c r="Z1386" s="981"/>
      <c r="AA1386" s="981"/>
      <c r="AB1386" s="981"/>
      <c r="AC1386" s="981"/>
      <c r="AD1386" s="981"/>
      <c r="AE1386" s="981"/>
      <c r="AF1386" s="981"/>
    </row>
    <row r="1387" spans="1:32">
      <c r="A1387" s="981"/>
      <c r="B1387" s="635"/>
      <c r="J1387" s="982"/>
      <c r="K1387" s="982"/>
      <c r="O1387" s="981"/>
      <c r="P1387" s="981"/>
      <c r="Q1387" s="981"/>
      <c r="R1387" s="981"/>
      <c r="S1387" s="981"/>
      <c r="T1387" s="981"/>
      <c r="U1387" s="981"/>
      <c r="V1387" s="981"/>
      <c r="W1387" s="981"/>
      <c r="X1387" s="981"/>
      <c r="Y1387" s="981"/>
      <c r="Z1387" s="981"/>
      <c r="AA1387" s="981"/>
      <c r="AB1387" s="981"/>
      <c r="AC1387" s="981"/>
      <c r="AD1387" s="981"/>
      <c r="AE1387" s="981"/>
      <c r="AF1387" s="981"/>
    </row>
    <row r="1388" spans="1:32">
      <c r="A1388" s="981"/>
      <c r="B1388" s="635"/>
      <c r="J1388" s="982"/>
      <c r="K1388" s="982"/>
      <c r="O1388" s="981"/>
      <c r="P1388" s="981"/>
      <c r="Q1388" s="981"/>
      <c r="R1388" s="981"/>
      <c r="S1388" s="981"/>
      <c r="T1388" s="981"/>
      <c r="U1388" s="981"/>
      <c r="V1388" s="981"/>
      <c r="W1388" s="981"/>
      <c r="X1388" s="981"/>
      <c r="Y1388" s="981"/>
      <c r="Z1388" s="981"/>
      <c r="AA1388" s="981"/>
      <c r="AB1388" s="981"/>
      <c r="AC1388" s="981"/>
      <c r="AD1388" s="981"/>
      <c r="AE1388" s="981"/>
      <c r="AF1388" s="981"/>
    </row>
    <row r="1389" spans="1:32">
      <c r="A1389" s="981"/>
      <c r="B1389" s="635"/>
      <c r="J1389" s="982"/>
      <c r="K1389" s="982"/>
      <c r="O1389" s="981"/>
      <c r="P1389" s="981"/>
      <c r="Q1389" s="981"/>
      <c r="R1389" s="981"/>
      <c r="S1389" s="981"/>
      <c r="T1389" s="981"/>
      <c r="U1389" s="981"/>
      <c r="V1389" s="981"/>
      <c r="W1389" s="981"/>
      <c r="X1389" s="981"/>
      <c r="Y1389" s="981"/>
      <c r="Z1389" s="981"/>
      <c r="AA1389" s="981"/>
      <c r="AB1389" s="981"/>
      <c r="AC1389" s="981"/>
      <c r="AD1389" s="981"/>
      <c r="AE1389" s="981"/>
      <c r="AF1389" s="981"/>
    </row>
    <row r="1390" spans="1:32">
      <c r="A1390" s="981"/>
      <c r="B1390" s="635"/>
      <c r="J1390" s="982"/>
      <c r="K1390" s="982"/>
      <c r="O1390" s="981"/>
      <c r="P1390" s="981"/>
      <c r="Q1390" s="981"/>
      <c r="R1390" s="981"/>
      <c r="S1390" s="981"/>
      <c r="T1390" s="981"/>
      <c r="U1390" s="981"/>
      <c r="V1390" s="981"/>
      <c r="W1390" s="981"/>
      <c r="X1390" s="981"/>
      <c r="Y1390" s="981"/>
      <c r="Z1390" s="981"/>
      <c r="AA1390" s="981"/>
      <c r="AB1390" s="981"/>
      <c r="AC1390" s="981"/>
      <c r="AD1390" s="981"/>
      <c r="AE1390" s="981"/>
      <c r="AF1390" s="981"/>
    </row>
    <row r="1391" spans="1:32">
      <c r="A1391" s="981"/>
      <c r="B1391" s="635"/>
      <c r="J1391" s="982"/>
      <c r="K1391" s="982"/>
      <c r="O1391" s="981"/>
      <c r="P1391" s="981"/>
      <c r="Q1391" s="981"/>
      <c r="R1391" s="981"/>
      <c r="S1391" s="981"/>
      <c r="T1391" s="981"/>
      <c r="U1391" s="981"/>
      <c r="V1391" s="981"/>
      <c r="W1391" s="981"/>
      <c r="X1391" s="981"/>
      <c r="Y1391" s="981"/>
      <c r="Z1391" s="981"/>
      <c r="AA1391" s="981"/>
      <c r="AB1391" s="981"/>
      <c r="AC1391" s="981"/>
      <c r="AD1391" s="981"/>
      <c r="AE1391" s="981"/>
      <c r="AF1391" s="981"/>
    </row>
    <row r="1392" spans="1:32">
      <c r="A1392" s="981"/>
      <c r="B1392" s="635"/>
      <c r="J1392" s="982"/>
      <c r="K1392" s="982"/>
      <c r="O1392" s="981"/>
      <c r="P1392" s="981"/>
      <c r="Q1392" s="981"/>
      <c r="R1392" s="981"/>
      <c r="S1392" s="981"/>
      <c r="T1392" s="981"/>
      <c r="U1392" s="981"/>
      <c r="V1392" s="981"/>
      <c r="W1392" s="981"/>
      <c r="X1392" s="981"/>
      <c r="Y1392" s="981"/>
      <c r="Z1392" s="981"/>
      <c r="AA1392" s="981"/>
      <c r="AB1392" s="981"/>
      <c r="AC1392" s="981"/>
      <c r="AD1392" s="981"/>
      <c r="AE1392" s="981"/>
      <c r="AF1392" s="981"/>
    </row>
    <row r="1393" spans="1:32">
      <c r="A1393" s="981"/>
      <c r="B1393" s="635"/>
      <c r="J1393" s="982"/>
      <c r="K1393" s="982"/>
      <c r="O1393" s="981"/>
      <c r="P1393" s="981"/>
      <c r="Q1393" s="981"/>
      <c r="R1393" s="981"/>
      <c r="S1393" s="981"/>
      <c r="T1393" s="981"/>
      <c r="U1393" s="981"/>
      <c r="V1393" s="981"/>
      <c r="W1393" s="981"/>
      <c r="X1393" s="981"/>
      <c r="Y1393" s="981"/>
      <c r="Z1393" s="981"/>
      <c r="AA1393" s="981"/>
      <c r="AB1393" s="981"/>
      <c r="AC1393" s="981"/>
      <c r="AD1393" s="981"/>
      <c r="AE1393" s="981"/>
      <c r="AF1393" s="981"/>
    </row>
    <row r="1394" spans="1:32">
      <c r="A1394" s="981"/>
      <c r="B1394" s="635"/>
      <c r="J1394" s="982"/>
      <c r="K1394" s="982"/>
      <c r="O1394" s="981"/>
      <c r="P1394" s="981"/>
      <c r="Q1394" s="981"/>
      <c r="R1394" s="981"/>
      <c r="S1394" s="981"/>
      <c r="T1394" s="981"/>
      <c r="U1394" s="981"/>
      <c r="V1394" s="981"/>
      <c r="W1394" s="981"/>
      <c r="X1394" s="981"/>
      <c r="Y1394" s="981"/>
      <c r="Z1394" s="981"/>
      <c r="AA1394" s="981"/>
      <c r="AB1394" s="981"/>
      <c r="AC1394" s="981"/>
      <c r="AD1394" s="981"/>
      <c r="AE1394" s="981"/>
      <c r="AF1394" s="981"/>
    </row>
    <row r="1395" spans="1:32">
      <c r="A1395" s="981"/>
      <c r="B1395" s="635"/>
      <c r="J1395" s="982"/>
      <c r="K1395" s="982"/>
      <c r="O1395" s="981"/>
      <c r="P1395" s="981"/>
      <c r="Q1395" s="981"/>
      <c r="R1395" s="981"/>
      <c r="S1395" s="981"/>
      <c r="T1395" s="981"/>
      <c r="U1395" s="981"/>
      <c r="V1395" s="981"/>
      <c r="W1395" s="981"/>
      <c r="X1395" s="981"/>
      <c r="Y1395" s="981"/>
      <c r="Z1395" s="981"/>
      <c r="AA1395" s="981"/>
      <c r="AB1395" s="981"/>
      <c r="AC1395" s="981"/>
      <c r="AD1395" s="981"/>
      <c r="AE1395" s="981"/>
      <c r="AF1395" s="981"/>
    </row>
    <row r="1396" spans="1:32">
      <c r="A1396" s="981"/>
      <c r="B1396" s="635"/>
      <c r="J1396" s="982"/>
      <c r="K1396" s="982"/>
      <c r="O1396" s="981"/>
      <c r="P1396" s="981"/>
      <c r="Q1396" s="981"/>
      <c r="R1396" s="981"/>
      <c r="S1396" s="981"/>
      <c r="T1396" s="981"/>
      <c r="U1396" s="981"/>
      <c r="V1396" s="981"/>
      <c r="W1396" s="981"/>
      <c r="X1396" s="981"/>
      <c r="Y1396" s="981"/>
      <c r="Z1396" s="981"/>
      <c r="AA1396" s="981"/>
      <c r="AB1396" s="981"/>
      <c r="AC1396" s="981"/>
      <c r="AD1396" s="981"/>
      <c r="AE1396" s="981"/>
      <c r="AF1396" s="981"/>
    </row>
    <row r="1397" spans="1:32">
      <c r="A1397" s="981"/>
      <c r="B1397" s="635"/>
      <c r="J1397" s="982"/>
      <c r="K1397" s="982"/>
      <c r="O1397" s="981"/>
      <c r="P1397" s="981"/>
      <c r="Q1397" s="981"/>
      <c r="R1397" s="981"/>
      <c r="S1397" s="981"/>
      <c r="T1397" s="981"/>
      <c r="U1397" s="981"/>
      <c r="V1397" s="981"/>
      <c r="W1397" s="981"/>
      <c r="X1397" s="981"/>
      <c r="Y1397" s="981"/>
      <c r="Z1397" s="981"/>
      <c r="AA1397" s="981"/>
      <c r="AB1397" s="981"/>
      <c r="AC1397" s="981"/>
      <c r="AD1397" s="981"/>
      <c r="AE1397" s="981"/>
      <c r="AF1397" s="981"/>
    </row>
    <row r="1398" spans="1:32">
      <c r="A1398" s="981"/>
      <c r="B1398" s="635"/>
      <c r="J1398" s="982"/>
      <c r="K1398" s="982"/>
      <c r="O1398" s="981"/>
      <c r="P1398" s="981"/>
      <c r="Q1398" s="981"/>
      <c r="R1398" s="981"/>
      <c r="S1398" s="981"/>
      <c r="T1398" s="981"/>
      <c r="U1398" s="981"/>
      <c r="V1398" s="981"/>
      <c r="W1398" s="981"/>
      <c r="X1398" s="981"/>
      <c r="Y1398" s="981"/>
      <c r="Z1398" s="981"/>
      <c r="AA1398" s="981"/>
      <c r="AB1398" s="981"/>
      <c r="AC1398" s="981"/>
      <c r="AD1398" s="981"/>
      <c r="AE1398" s="981"/>
      <c r="AF1398" s="981"/>
    </row>
    <row r="1399" spans="1:32">
      <c r="A1399" s="981"/>
      <c r="B1399" s="635"/>
      <c r="J1399" s="982"/>
      <c r="K1399" s="982"/>
      <c r="O1399" s="981"/>
      <c r="P1399" s="981"/>
      <c r="Q1399" s="981"/>
      <c r="R1399" s="981"/>
      <c r="S1399" s="981"/>
      <c r="T1399" s="981"/>
      <c r="U1399" s="981"/>
      <c r="V1399" s="981"/>
      <c r="W1399" s="981"/>
      <c r="X1399" s="981"/>
      <c r="Y1399" s="981"/>
      <c r="Z1399" s="981"/>
      <c r="AA1399" s="981"/>
      <c r="AB1399" s="981"/>
      <c r="AC1399" s="981"/>
      <c r="AD1399" s="981"/>
      <c r="AE1399" s="981"/>
      <c r="AF1399" s="981"/>
    </row>
    <row r="1400" spans="1:32">
      <c r="A1400" s="981"/>
      <c r="B1400" s="635"/>
      <c r="J1400" s="982"/>
      <c r="K1400" s="982"/>
      <c r="O1400" s="981"/>
      <c r="P1400" s="981"/>
      <c r="Q1400" s="981"/>
      <c r="R1400" s="981"/>
      <c r="S1400" s="981"/>
      <c r="T1400" s="981"/>
      <c r="U1400" s="981"/>
      <c r="V1400" s="981"/>
      <c r="W1400" s="981"/>
      <c r="X1400" s="981"/>
      <c r="Y1400" s="981"/>
      <c r="Z1400" s="981"/>
      <c r="AA1400" s="981"/>
      <c r="AB1400" s="981"/>
      <c r="AC1400" s="981"/>
      <c r="AD1400" s="981"/>
      <c r="AE1400" s="981"/>
      <c r="AF1400" s="981"/>
    </row>
    <row r="1401" spans="1:32">
      <c r="A1401" s="981"/>
      <c r="B1401" s="635"/>
      <c r="J1401" s="982"/>
      <c r="K1401" s="982"/>
      <c r="O1401" s="981"/>
      <c r="P1401" s="981"/>
      <c r="Q1401" s="981"/>
      <c r="R1401" s="981"/>
      <c r="S1401" s="981"/>
      <c r="T1401" s="981"/>
      <c r="U1401" s="981"/>
      <c r="V1401" s="981"/>
      <c r="W1401" s="981"/>
      <c r="X1401" s="981"/>
      <c r="Y1401" s="981"/>
      <c r="Z1401" s="981"/>
      <c r="AA1401" s="981"/>
      <c r="AB1401" s="981"/>
      <c r="AC1401" s="981"/>
      <c r="AD1401" s="981"/>
      <c r="AE1401" s="981"/>
      <c r="AF1401" s="981"/>
    </row>
    <row r="1402" spans="1:32">
      <c r="A1402" s="981"/>
      <c r="B1402" s="635"/>
      <c r="J1402" s="982"/>
      <c r="K1402" s="982"/>
      <c r="O1402" s="981"/>
      <c r="P1402" s="981"/>
      <c r="Q1402" s="981"/>
      <c r="R1402" s="981"/>
      <c r="S1402" s="981"/>
      <c r="T1402" s="981"/>
      <c r="U1402" s="981"/>
      <c r="V1402" s="981"/>
      <c r="W1402" s="981"/>
      <c r="X1402" s="981"/>
      <c r="Y1402" s="981"/>
      <c r="Z1402" s="981"/>
      <c r="AA1402" s="981"/>
      <c r="AB1402" s="981"/>
      <c r="AC1402" s="981"/>
      <c r="AD1402" s="981"/>
      <c r="AE1402" s="981"/>
      <c r="AF1402" s="981"/>
    </row>
    <row r="1403" spans="1:32">
      <c r="A1403" s="981"/>
      <c r="B1403" s="635"/>
      <c r="J1403" s="982"/>
      <c r="K1403" s="982"/>
      <c r="O1403" s="981"/>
      <c r="P1403" s="981"/>
      <c r="Q1403" s="981"/>
      <c r="R1403" s="981"/>
      <c r="S1403" s="981"/>
      <c r="T1403" s="981"/>
      <c r="U1403" s="981"/>
      <c r="V1403" s="981"/>
      <c r="W1403" s="981"/>
      <c r="X1403" s="981"/>
      <c r="Y1403" s="981"/>
      <c r="Z1403" s="981"/>
      <c r="AA1403" s="981"/>
      <c r="AB1403" s="981"/>
      <c r="AC1403" s="981"/>
      <c r="AD1403" s="981"/>
      <c r="AE1403" s="981"/>
      <c r="AF1403" s="981"/>
    </row>
    <row r="1404" spans="1:32">
      <c r="A1404" s="981"/>
      <c r="B1404" s="635"/>
      <c r="J1404" s="982"/>
      <c r="K1404" s="982"/>
      <c r="O1404" s="981"/>
      <c r="P1404" s="981"/>
      <c r="Q1404" s="981"/>
      <c r="R1404" s="981"/>
      <c r="S1404" s="981"/>
      <c r="T1404" s="981"/>
      <c r="U1404" s="981"/>
      <c r="V1404" s="981"/>
      <c r="W1404" s="981"/>
      <c r="X1404" s="981"/>
      <c r="Y1404" s="981"/>
      <c r="Z1404" s="981"/>
      <c r="AA1404" s="981"/>
      <c r="AB1404" s="981"/>
      <c r="AC1404" s="981"/>
      <c r="AD1404" s="981"/>
      <c r="AE1404" s="981"/>
      <c r="AF1404" s="981"/>
    </row>
    <row r="1405" spans="1:32">
      <c r="A1405" s="981"/>
      <c r="B1405" s="635"/>
      <c r="J1405" s="982"/>
      <c r="K1405" s="982"/>
      <c r="O1405" s="981"/>
      <c r="P1405" s="981"/>
      <c r="Q1405" s="981"/>
      <c r="R1405" s="981"/>
      <c r="S1405" s="981"/>
      <c r="T1405" s="981"/>
      <c r="U1405" s="981"/>
      <c r="V1405" s="981"/>
      <c r="W1405" s="981"/>
      <c r="X1405" s="981"/>
      <c r="Y1405" s="981"/>
      <c r="Z1405" s="981"/>
      <c r="AA1405" s="981"/>
      <c r="AB1405" s="981"/>
      <c r="AC1405" s="981"/>
      <c r="AD1405" s="981"/>
      <c r="AE1405" s="981"/>
      <c r="AF1405" s="981"/>
    </row>
    <row r="1406" spans="1:32">
      <c r="A1406" s="981"/>
      <c r="B1406" s="635"/>
      <c r="J1406" s="982"/>
      <c r="K1406" s="982"/>
      <c r="O1406" s="981"/>
      <c r="P1406" s="981"/>
      <c r="Q1406" s="981"/>
      <c r="R1406" s="981"/>
      <c r="S1406" s="981"/>
      <c r="T1406" s="981"/>
      <c r="U1406" s="981"/>
      <c r="V1406" s="981"/>
      <c r="W1406" s="981"/>
      <c r="X1406" s="981"/>
      <c r="Y1406" s="981"/>
      <c r="Z1406" s="981"/>
      <c r="AA1406" s="981"/>
      <c r="AB1406" s="981"/>
      <c r="AC1406" s="981"/>
      <c r="AD1406" s="981"/>
      <c r="AE1406" s="981"/>
      <c r="AF1406" s="981"/>
    </row>
    <row r="1407" spans="1:32">
      <c r="A1407" s="981"/>
      <c r="B1407" s="635"/>
      <c r="J1407" s="982"/>
      <c r="K1407" s="982"/>
      <c r="O1407" s="981"/>
      <c r="P1407" s="981"/>
      <c r="Q1407" s="981"/>
      <c r="R1407" s="981"/>
      <c r="S1407" s="981"/>
      <c r="T1407" s="981"/>
      <c r="U1407" s="981"/>
      <c r="V1407" s="981"/>
      <c r="W1407" s="981"/>
      <c r="X1407" s="981"/>
      <c r="Y1407" s="981"/>
      <c r="Z1407" s="981"/>
      <c r="AA1407" s="981"/>
      <c r="AB1407" s="981"/>
      <c r="AC1407" s="981"/>
      <c r="AD1407" s="981"/>
      <c r="AE1407" s="981"/>
      <c r="AF1407" s="981"/>
    </row>
    <row r="1408" spans="1:32">
      <c r="A1408" s="981"/>
      <c r="B1408" s="635"/>
      <c r="J1408" s="982"/>
      <c r="K1408" s="982"/>
      <c r="O1408" s="981"/>
      <c r="P1408" s="981"/>
      <c r="Q1408" s="981"/>
      <c r="R1408" s="981"/>
      <c r="S1408" s="981"/>
      <c r="T1408" s="981"/>
      <c r="U1408" s="981"/>
      <c r="V1408" s="981"/>
      <c r="W1408" s="981"/>
      <c r="X1408" s="981"/>
      <c r="Y1408" s="981"/>
      <c r="Z1408" s="981"/>
      <c r="AA1408" s="981"/>
      <c r="AB1408" s="981"/>
      <c r="AC1408" s="981"/>
      <c r="AD1408" s="981"/>
      <c r="AE1408" s="981"/>
      <c r="AF1408" s="981"/>
    </row>
    <row r="1409" spans="1:32">
      <c r="A1409" s="981"/>
      <c r="B1409" s="635"/>
      <c r="J1409" s="982"/>
      <c r="K1409" s="982"/>
      <c r="O1409" s="981"/>
      <c r="P1409" s="981"/>
      <c r="Q1409" s="981"/>
      <c r="R1409" s="981"/>
      <c r="S1409" s="981"/>
      <c r="T1409" s="981"/>
      <c r="U1409" s="981"/>
      <c r="V1409" s="981"/>
      <c r="W1409" s="981"/>
      <c r="X1409" s="981"/>
      <c r="Y1409" s="981"/>
      <c r="Z1409" s="981"/>
      <c r="AA1409" s="981"/>
      <c r="AB1409" s="981"/>
      <c r="AC1409" s="981"/>
      <c r="AD1409" s="981"/>
      <c r="AE1409" s="981"/>
      <c r="AF1409" s="981"/>
    </row>
    <row r="1410" spans="1:32">
      <c r="A1410" s="981"/>
      <c r="B1410" s="635"/>
      <c r="J1410" s="982"/>
      <c r="K1410" s="982"/>
      <c r="O1410" s="981"/>
      <c r="P1410" s="981"/>
      <c r="Q1410" s="981"/>
      <c r="R1410" s="981"/>
      <c r="S1410" s="981"/>
      <c r="T1410" s="981"/>
      <c r="U1410" s="981"/>
      <c r="V1410" s="981"/>
      <c r="W1410" s="981"/>
      <c r="X1410" s="981"/>
      <c r="Y1410" s="981"/>
      <c r="Z1410" s="981"/>
      <c r="AA1410" s="981"/>
      <c r="AB1410" s="981"/>
      <c r="AC1410" s="981"/>
      <c r="AD1410" s="981"/>
      <c r="AE1410" s="981"/>
      <c r="AF1410" s="981"/>
    </row>
    <row r="1411" spans="1:32">
      <c r="A1411" s="981"/>
      <c r="B1411" s="635"/>
      <c r="J1411" s="982"/>
      <c r="K1411" s="982"/>
      <c r="O1411" s="981"/>
      <c r="P1411" s="981"/>
      <c r="Q1411" s="981"/>
      <c r="R1411" s="981"/>
      <c r="S1411" s="981"/>
      <c r="T1411" s="981"/>
      <c r="U1411" s="981"/>
      <c r="V1411" s="981"/>
      <c r="W1411" s="981"/>
      <c r="X1411" s="981"/>
      <c r="Y1411" s="981"/>
      <c r="Z1411" s="981"/>
      <c r="AA1411" s="981"/>
      <c r="AB1411" s="981"/>
      <c r="AC1411" s="981"/>
      <c r="AD1411" s="981"/>
      <c r="AE1411" s="981"/>
      <c r="AF1411" s="981"/>
    </row>
    <row r="1412" spans="1:32">
      <c r="A1412" s="981"/>
      <c r="B1412" s="635"/>
      <c r="J1412" s="982"/>
      <c r="K1412" s="982"/>
      <c r="O1412" s="981"/>
      <c r="P1412" s="981"/>
      <c r="Q1412" s="981"/>
      <c r="R1412" s="981"/>
      <c r="S1412" s="981"/>
      <c r="T1412" s="981"/>
      <c r="U1412" s="981"/>
      <c r="V1412" s="981"/>
      <c r="W1412" s="981"/>
      <c r="X1412" s="981"/>
      <c r="Y1412" s="981"/>
      <c r="Z1412" s="981"/>
      <c r="AA1412" s="981"/>
      <c r="AB1412" s="981"/>
      <c r="AC1412" s="981"/>
      <c r="AD1412" s="981"/>
      <c r="AE1412" s="981"/>
      <c r="AF1412" s="981"/>
    </row>
    <row r="1413" spans="1:32">
      <c r="A1413" s="981"/>
      <c r="B1413" s="635"/>
      <c r="J1413" s="982"/>
      <c r="K1413" s="982"/>
      <c r="O1413" s="981"/>
      <c r="P1413" s="981"/>
      <c r="Q1413" s="981"/>
      <c r="R1413" s="981"/>
      <c r="S1413" s="981"/>
      <c r="T1413" s="981"/>
      <c r="U1413" s="981"/>
      <c r="V1413" s="981"/>
      <c r="W1413" s="981"/>
      <c r="X1413" s="981"/>
      <c r="Y1413" s="981"/>
      <c r="Z1413" s="981"/>
      <c r="AA1413" s="981"/>
      <c r="AB1413" s="981"/>
      <c r="AC1413" s="981"/>
      <c r="AD1413" s="981"/>
      <c r="AE1413" s="981"/>
      <c r="AF1413" s="981"/>
    </row>
    <row r="1414" spans="1:32">
      <c r="A1414" s="981"/>
      <c r="B1414" s="635"/>
      <c r="J1414" s="982"/>
      <c r="K1414" s="982"/>
      <c r="O1414" s="981"/>
      <c r="P1414" s="981"/>
      <c r="Q1414" s="981"/>
      <c r="R1414" s="981"/>
      <c r="S1414" s="981"/>
      <c r="T1414" s="981"/>
      <c r="U1414" s="981"/>
      <c r="V1414" s="981"/>
      <c r="W1414" s="981"/>
      <c r="X1414" s="981"/>
      <c r="Y1414" s="981"/>
      <c r="Z1414" s="981"/>
      <c r="AA1414" s="981"/>
      <c r="AB1414" s="981"/>
      <c r="AC1414" s="981"/>
      <c r="AD1414" s="981"/>
      <c r="AE1414" s="981"/>
      <c r="AF1414" s="981"/>
    </row>
    <row r="1415" spans="1:32">
      <c r="A1415" s="981"/>
      <c r="B1415" s="635"/>
      <c r="J1415" s="982"/>
      <c r="K1415" s="982"/>
      <c r="O1415" s="981"/>
      <c r="P1415" s="981"/>
      <c r="Q1415" s="981"/>
      <c r="R1415" s="981"/>
      <c r="S1415" s="981"/>
      <c r="T1415" s="981"/>
      <c r="U1415" s="981"/>
      <c r="V1415" s="981"/>
      <c r="W1415" s="981"/>
      <c r="X1415" s="981"/>
      <c r="Y1415" s="981"/>
      <c r="Z1415" s="981"/>
      <c r="AA1415" s="981"/>
      <c r="AB1415" s="981"/>
      <c r="AC1415" s="981"/>
      <c r="AD1415" s="981"/>
      <c r="AE1415" s="981"/>
      <c r="AF1415" s="981"/>
    </row>
    <row r="1416" spans="1:32">
      <c r="A1416" s="981"/>
      <c r="B1416" s="635"/>
      <c r="J1416" s="982"/>
      <c r="K1416" s="982"/>
      <c r="O1416" s="981"/>
      <c r="P1416" s="981"/>
      <c r="Q1416" s="981"/>
      <c r="R1416" s="981"/>
      <c r="S1416" s="981"/>
      <c r="T1416" s="981"/>
      <c r="U1416" s="981"/>
      <c r="V1416" s="981"/>
      <c r="W1416" s="981"/>
      <c r="X1416" s="981"/>
      <c r="Y1416" s="981"/>
      <c r="Z1416" s="981"/>
      <c r="AA1416" s="981"/>
      <c r="AB1416" s="981"/>
      <c r="AC1416" s="981"/>
      <c r="AD1416" s="981"/>
      <c r="AE1416" s="981"/>
      <c r="AF1416" s="981"/>
    </row>
    <row r="1417" spans="1:32">
      <c r="A1417" s="981"/>
      <c r="B1417" s="635"/>
      <c r="J1417" s="982"/>
      <c r="K1417" s="982"/>
      <c r="O1417" s="981"/>
      <c r="P1417" s="981"/>
      <c r="Q1417" s="981"/>
      <c r="R1417" s="981"/>
      <c r="S1417" s="981"/>
      <c r="T1417" s="981"/>
      <c r="U1417" s="981"/>
      <c r="V1417" s="981"/>
      <c r="W1417" s="981"/>
      <c r="X1417" s="981"/>
      <c r="Y1417" s="981"/>
      <c r="Z1417" s="981"/>
      <c r="AA1417" s="981"/>
      <c r="AB1417" s="981"/>
      <c r="AC1417" s="981"/>
      <c r="AD1417" s="981"/>
      <c r="AE1417" s="981"/>
      <c r="AF1417" s="981"/>
    </row>
    <row r="1418" spans="1:32">
      <c r="A1418" s="981"/>
      <c r="B1418" s="635"/>
      <c r="J1418" s="982"/>
      <c r="K1418" s="982"/>
      <c r="O1418" s="981"/>
      <c r="P1418" s="981"/>
      <c r="Q1418" s="981"/>
      <c r="R1418" s="981"/>
      <c r="S1418" s="981"/>
      <c r="T1418" s="981"/>
      <c r="U1418" s="981"/>
      <c r="V1418" s="981"/>
      <c r="W1418" s="981"/>
      <c r="X1418" s="981"/>
      <c r="Y1418" s="981"/>
      <c r="Z1418" s="981"/>
      <c r="AA1418" s="981"/>
      <c r="AB1418" s="981"/>
      <c r="AC1418" s="981"/>
      <c r="AD1418" s="981"/>
      <c r="AE1418" s="981"/>
      <c r="AF1418" s="981"/>
    </row>
    <row r="1419" spans="1:32">
      <c r="A1419" s="981"/>
      <c r="B1419" s="635"/>
      <c r="J1419" s="982"/>
      <c r="K1419" s="982"/>
      <c r="O1419" s="981"/>
      <c r="P1419" s="981"/>
      <c r="Q1419" s="981"/>
      <c r="R1419" s="981"/>
      <c r="S1419" s="981"/>
      <c r="T1419" s="981"/>
      <c r="U1419" s="981"/>
      <c r="V1419" s="981"/>
      <c r="W1419" s="981"/>
      <c r="X1419" s="981"/>
      <c r="Y1419" s="981"/>
      <c r="Z1419" s="981"/>
      <c r="AA1419" s="981"/>
      <c r="AB1419" s="981"/>
      <c r="AC1419" s="981"/>
      <c r="AD1419" s="981"/>
      <c r="AE1419" s="981"/>
      <c r="AF1419" s="981"/>
    </row>
    <row r="1420" spans="1:32">
      <c r="A1420" s="981"/>
      <c r="B1420" s="635"/>
      <c r="J1420" s="982"/>
      <c r="K1420" s="982"/>
      <c r="O1420" s="981"/>
      <c r="P1420" s="981"/>
      <c r="Q1420" s="981"/>
      <c r="R1420" s="981"/>
      <c r="S1420" s="981"/>
      <c r="T1420" s="981"/>
      <c r="U1420" s="981"/>
      <c r="V1420" s="981"/>
      <c r="W1420" s="981"/>
      <c r="X1420" s="981"/>
      <c r="Y1420" s="981"/>
      <c r="Z1420" s="981"/>
      <c r="AA1420" s="981"/>
      <c r="AB1420" s="981"/>
      <c r="AC1420" s="981"/>
      <c r="AD1420" s="981"/>
      <c r="AE1420" s="981"/>
      <c r="AF1420" s="981"/>
    </row>
    <row r="1421" spans="1:32">
      <c r="A1421" s="981"/>
      <c r="B1421" s="635"/>
      <c r="J1421" s="982"/>
      <c r="K1421" s="982"/>
      <c r="O1421" s="981"/>
      <c r="P1421" s="981"/>
      <c r="Q1421" s="981"/>
      <c r="R1421" s="981"/>
      <c r="S1421" s="981"/>
      <c r="T1421" s="981"/>
      <c r="U1421" s="981"/>
      <c r="V1421" s="981"/>
      <c r="W1421" s="981"/>
      <c r="X1421" s="981"/>
      <c r="Y1421" s="981"/>
      <c r="Z1421" s="981"/>
      <c r="AA1421" s="981"/>
      <c r="AB1421" s="981"/>
      <c r="AC1421" s="981"/>
      <c r="AD1421" s="981"/>
      <c r="AE1421" s="981"/>
      <c r="AF1421" s="981"/>
    </row>
    <row r="1422" spans="1:32">
      <c r="A1422" s="981"/>
      <c r="B1422" s="635"/>
      <c r="J1422" s="982"/>
      <c r="K1422" s="982"/>
      <c r="O1422" s="981"/>
      <c r="P1422" s="981"/>
      <c r="Q1422" s="981"/>
      <c r="R1422" s="981"/>
      <c r="S1422" s="981"/>
      <c r="T1422" s="981"/>
      <c r="U1422" s="981"/>
      <c r="V1422" s="981"/>
      <c r="W1422" s="981"/>
      <c r="X1422" s="981"/>
      <c r="Y1422" s="981"/>
      <c r="Z1422" s="981"/>
      <c r="AA1422" s="981"/>
      <c r="AB1422" s="981"/>
      <c r="AC1422" s="981"/>
      <c r="AD1422" s="981"/>
      <c r="AE1422" s="981"/>
      <c r="AF1422" s="981"/>
    </row>
    <row r="1423" spans="1:32">
      <c r="A1423" s="981"/>
      <c r="B1423" s="635"/>
      <c r="J1423" s="982"/>
      <c r="K1423" s="982"/>
      <c r="O1423" s="981"/>
      <c r="P1423" s="981"/>
      <c r="Q1423" s="981"/>
      <c r="R1423" s="981"/>
      <c r="S1423" s="981"/>
      <c r="T1423" s="981"/>
      <c r="U1423" s="981"/>
      <c r="V1423" s="981"/>
      <c r="W1423" s="981"/>
      <c r="X1423" s="981"/>
      <c r="Y1423" s="981"/>
      <c r="Z1423" s="981"/>
      <c r="AA1423" s="981"/>
      <c r="AB1423" s="981"/>
      <c r="AC1423" s="981"/>
      <c r="AD1423" s="981"/>
      <c r="AE1423" s="981"/>
      <c r="AF1423" s="981"/>
    </row>
    <row r="1424" spans="1:32">
      <c r="A1424" s="981"/>
      <c r="B1424" s="635"/>
      <c r="J1424" s="982"/>
      <c r="K1424" s="982"/>
      <c r="O1424" s="981"/>
      <c r="P1424" s="981"/>
      <c r="Q1424" s="981"/>
      <c r="R1424" s="981"/>
      <c r="S1424" s="981"/>
      <c r="T1424" s="981"/>
      <c r="U1424" s="981"/>
      <c r="V1424" s="981"/>
      <c r="W1424" s="981"/>
      <c r="X1424" s="981"/>
      <c r="Y1424" s="981"/>
      <c r="Z1424" s="981"/>
      <c r="AA1424" s="981"/>
      <c r="AB1424" s="981"/>
      <c r="AC1424" s="981"/>
      <c r="AD1424" s="981"/>
      <c r="AE1424" s="981"/>
      <c r="AF1424" s="981"/>
    </row>
    <row r="1425" spans="1:32">
      <c r="A1425" s="981"/>
      <c r="B1425" s="635"/>
      <c r="J1425" s="982"/>
      <c r="K1425" s="982"/>
      <c r="O1425" s="981"/>
      <c r="P1425" s="981"/>
      <c r="Q1425" s="981"/>
      <c r="R1425" s="981"/>
      <c r="S1425" s="981"/>
      <c r="T1425" s="981"/>
      <c r="U1425" s="981"/>
      <c r="V1425" s="981"/>
      <c r="W1425" s="981"/>
      <c r="X1425" s="981"/>
      <c r="Y1425" s="981"/>
      <c r="Z1425" s="981"/>
      <c r="AA1425" s="981"/>
      <c r="AB1425" s="981"/>
      <c r="AC1425" s="981"/>
      <c r="AD1425" s="981"/>
      <c r="AE1425" s="981"/>
      <c r="AF1425" s="981"/>
    </row>
    <row r="1426" spans="1:32">
      <c r="A1426" s="981"/>
      <c r="B1426" s="635"/>
      <c r="J1426" s="982"/>
      <c r="K1426" s="982"/>
      <c r="O1426" s="981"/>
      <c r="P1426" s="981"/>
      <c r="Q1426" s="981"/>
      <c r="R1426" s="981"/>
      <c r="S1426" s="981"/>
      <c r="T1426" s="981"/>
      <c r="U1426" s="981"/>
      <c r="V1426" s="981"/>
      <c r="W1426" s="981"/>
      <c r="X1426" s="981"/>
      <c r="Y1426" s="981"/>
      <c r="Z1426" s="981"/>
      <c r="AA1426" s="981"/>
      <c r="AB1426" s="981"/>
      <c r="AC1426" s="981"/>
      <c r="AD1426" s="981"/>
      <c r="AE1426" s="981"/>
      <c r="AF1426" s="981"/>
    </row>
    <row r="1427" spans="1:32">
      <c r="A1427" s="981"/>
      <c r="B1427" s="635"/>
      <c r="J1427" s="982"/>
      <c r="K1427" s="982"/>
      <c r="O1427" s="981"/>
      <c r="P1427" s="981"/>
      <c r="Q1427" s="981"/>
      <c r="R1427" s="981"/>
      <c r="S1427" s="981"/>
      <c r="T1427" s="981"/>
      <c r="U1427" s="981"/>
      <c r="V1427" s="981"/>
      <c r="W1427" s="981"/>
      <c r="X1427" s="981"/>
      <c r="Y1427" s="981"/>
      <c r="Z1427" s="981"/>
      <c r="AA1427" s="981"/>
      <c r="AB1427" s="981"/>
      <c r="AC1427" s="981"/>
      <c r="AD1427" s="981"/>
      <c r="AE1427" s="981"/>
      <c r="AF1427" s="981"/>
    </row>
    <row r="1428" spans="1:32">
      <c r="A1428" s="981"/>
      <c r="B1428" s="635"/>
      <c r="J1428" s="982"/>
      <c r="K1428" s="982"/>
      <c r="O1428" s="981"/>
      <c r="P1428" s="981"/>
      <c r="Q1428" s="981"/>
      <c r="R1428" s="981"/>
      <c r="S1428" s="981"/>
      <c r="T1428" s="981"/>
      <c r="U1428" s="981"/>
      <c r="V1428" s="981"/>
      <c r="W1428" s="981"/>
      <c r="X1428" s="981"/>
      <c r="Y1428" s="981"/>
      <c r="Z1428" s="981"/>
      <c r="AA1428" s="981"/>
      <c r="AB1428" s="981"/>
      <c r="AC1428" s="981"/>
      <c r="AD1428" s="981"/>
      <c r="AE1428" s="981"/>
      <c r="AF1428" s="981"/>
    </row>
    <row r="1429" spans="1:32">
      <c r="A1429" s="981"/>
      <c r="B1429" s="635"/>
      <c r="J1429" s="982"/>
      <c r="K1429" s="982"/>
      <c r="O1429" s="981"/>
      <c r="P1429" s="981"/>
      <c r="Q1429" s="981"/>
      <c r="R1429" s="981"/>
      <c r="S1429" s="981"/>
      <c r="T1429" s="981"/>
      <c r="U1429" s="981"/>
      <c r="V1429" s="981"/>
      <c r="W1429" s="981"/>
      <c r="X1429" s="981"/>
      <c r="Y1429" s="981"/>
      <c r="Z1429" s="981"/>
      <c r="AA1429" s="981"/>
      <c r="AB1429" s="981"/>
      <c r="AC1429" s="981"/>
      <c r="AD1429" s="981"/>
      <c r="AE1429" s="981"/>
      <c r="AF1429" s="981"/>
    </row>
    <row r="1430" spans="1:32">
      <c r="A1430" s="981"/>
      <c r="B1430" s="635"/>
      <c r="J1430" s="982"/>
      <c r="K1430" s="982"/>
      <c r="O1430" s="981"/>
      <c r="P1430" s="981"/>
      <c r="Q1430" s="981"/>
      <c r="R1430" s="981"/>
      <c r="S1430" s="981"/>
      <c r="T1430" s="981"/>
      <c r="U1430" s="981"/>
      <c r="V1430" s="981"/>
      <c r="W1430" s="981"/>
      <c r="X1430" s="981"/>
      <c r="Y1430" s="981"/>
      <c r="Z1430" s="981"/>
      <c r="AA1430" s="981"/>
      <c r="AB1430" s="981"/>
      <c r="AC1430" s="981"/>
      <c r="AD1430" s="981"/>
      <c r="AE1430" s="981"/>
      <c r="AF1430" s="981"/>
    </row>
    <row r="1431" spans="1:32">
      <c r="A1431" s="981"/>
      <c r="B1431" s="635"/>
      <c r="J1431" s="982"/>
      <c r="K1431" s="982"/>
      <c r="O1431" s="981"/>
      <c r="P1431" s="981"/>
      <c r="Q1431" s="981"/>
      <c r="R1431" s="981"/>
      <c r="S1431" s="981"/>
      <c r="T1431" s="981"/>
      <c r="U1431" s="981"/>
      <c r="V1431" s="981"/>
      <c r="W1431" s="981"/>
      <c r="X1431" s="981"/>
      <c r="Y1431" s="981"/>
      <c r="Z1431" s="981"/>
      <c r="AA1431" s="981"/>
      <c r="AB1431" s="981"/>
      <c r="AC1431" s="981"/>
      <c r="AD1431" s="981"/>
      <c r="AE1431" s="981"/>
      <c r="AF1431" s="981"/>
    </row>
    <row r="1432" spans="1:32">
      <c r="A1432" s="981"/>
      <c r="B1432" s="635"/>
      <c r="J1432" s="982"/>
      <c r="K1432" s="982"/>
      <c r="O1432" s="981"/>
      <c r="P1432" s="981"/>
      <c r="Q1432" s="981"/>
      <c r="R1432" s="981"/>
      <c r="S1432" s="981"/>
      <c r="T1432" s="981"/>
      <c r="U1432" s="981"/>
      <c r="V1432" s="981"/>
      <c r="W1432" s="981"/>
      <c r="X1432" s="981"/>
      <c r="Y1432" s="981"/>
      <c r="Z1432" s="981"/>
      <c r="AA1432" s="981"/>
      <c r="AB1432" s="981"/>
      <c r="AC1432" s="981"/>
      <c r="AD1432" s="981"/>
      <c r="AE1432" s="981"/>
      <c r="AF1432" s="981"/>
    </row>
    <row r="1433" spans="1:32">
      <c r="A1433" s="981"/>
      <c r="B1433" s="635"/>
      <c r="J1433" s="982"/>
      <c r="K1433" s="982"/>
      <c r="O1433" s="981"/>
      <c r="P1433" s="981"/>
      <c r="Q1433" s="981"/>
      <c r="R1433" s="981"/>
      <c r="S1433" s="981"/>
      <c r="T1433" s="981"/>
      <c r="U1433" s="981"/>
      <c r="V1433" s="981"/>
      <c r="W1433" s="981"/>
      <c r="X1433" s="981"/>
      <c r="Y1433" s="981"/>
      <c r="Z1433" s="981"/>
      <c r="AA1433" s="981"/>
      <c r="AB1433" s="981"/>
      <c r="AC1433" s="981"/>
      <c r="AD1433" s="981"/>
      <c r="AE1433" s="981"/>
      <c r="AF1433" s="981"/>
    </row>
    <row r="1434" spans="1:32">
      <c r="A1434" s="981"/>
      <c r="B1434" s="635"/>
      <c r="J1434" s="982"/>
      <c r="K1434" s="982"/>
      <c r="O1434" s="981"/>
      <c r="P1434" s="981"/>
      <c r="Q1434" s="981"/>
      <c r="R1434" s="981"/>
      <c r="S1434" s="981"/>
      <c r="T1434" s="981"/>
      <c r="U1434" s="981"/>
      <c r="V1434" s="981"/>
      <c r="W1434" s="981"/>
      <c r="X1434" s="981"/>
      <c r="Y1434" s="981"/>
      <c r="Z1434" s="981"/>
      <c r="AA1434" s="981"/>
      <c r="AB1434" s="981"/>
      <c r="AC1434" s="981"/>
      <c r="AD1434" s="981"/>
      <c r="AE1434" s="981"/>
      <c r="AF1434" s="981"/>
    </row>
    <row r="1435" spans="1:32">
      <c r="A1435" s="981"/>
      <c r="B1435" s="635"/>
      <c r="J1435" s="982"/>
      <c r="K1435" s="982"/>
      <c r="O1435" s="981"/>
      <c r="P1435" s="981"/>
      <c r="Q1435" s="981"/>
      <c r="R1435" s="981"/>
      <c r="S1435" s="981"/>
      <c r="T1435" s="981"/>
      <c r="U1435" s="981"/>
      <c r="V1435" s="981"/>
      <c r="W1435" s="981"/>
      <c r="X1435" s="981"/>
      <c r="Y1435" s="981"/>
      <c r="Z1435" s="981"/>
      <c r="AA1435" s="981"/>
      <c r="AB1435" s="981"/>
      <c r="AC1435" s="981"/>
      <c r="AD1435" s="981"/>
      <c r="AE1435" s="981"/>
      <c r="AF1435" s="981"/>
    </row>
    <row r="1436" spans="1:32">
      <c r="A1436" s="981"/>
      <c r="B1436" s="635"/>
      <c r="J1436" s="982"/>
      <c r="K1436" s="982"/>
      <c r="O1436" s="981"/>
      <c r="P1436" s="981"/>
      <c r="Q1436" s="981"/>
      <c r="R1436" s="981"/>
      <c r="S1436" s="981"/>
      <c r="T1436" s="981"/>
      <c r="U1436" s="981"/>
      <c r="V1436" s="981"/>
      <c r="W1436" s="981"/>
      <c r="X1436" s="981"/>
      <c r="Y1436" s="981"/>
      <c r="Z1436" s="981"/>
      <c r="AA1436" s="981"/>
      <c r="AB1436" s="981"/>
      <c r="AC1436" s="981"/>
      <c r="AD1436" s="981"/>
      <c r="AE1436" s="981"/>
      <c r="AF1436" s="981"/>
    </row>
    <row r="1437" spans="1:32">
      <c r="A1437" s="981"/>
      <c r="B1437" s="635"/>
      <c r="J1437" s="982"/>
      <c r="K1437" s="982"/>
      <c r="O1437" s="981"/>
      <c r="P1437" s="981"/>
      <c r="Q1437" s="981"/>
      <c r="R1437" s="981"/>
      <c r="S1437" s="981"/>
      <c r="T1437" s="981"/>
      <c r="U1437" s="981"/>
      <c r="V1437" s="981"/>
      <c r="W1437" s="981"/>
      <c r="X1437" s="981"/>
      <c r="Y1437" s="981"/>
      <c r="Z1437" s="981"/>
      <c r="AA1437" s="981"/>
      <c r="AB1437" s="981"/>
      <c r="AC1437" s="981"/>
      <c r="AD1437" s="981"/>
      <c r="AE1437" s="981"/>
      <c r="AF1437" s="981"/>
    </row>
    <row r="1438" spans="1:32">
      <c r="A1438" s="981"/>
      <c r="B1438" s="635"/>
      <c r="J1438" s="982"/>
      <c r="K1438" s="982"/>
      <c r="O1438" s="981"/>
      <c r="P1438" s="981"/>
      <c r="Q1438" s="981"/>
      <c r="R1438" s="981"/>
      <c r="S1438" s="981"/>
      <c r="T1438" s="981"/>
      <c r="U1438" s="981"/>
      <c r="V1438" s="981"/>
      <c r="W1438" s="981"/>
      <c r="X1438" s="981"/>
      <c r="Y1438" s="981"/>
      <c r="Z1438" s="981"/>
      <c r="AA1438" s="981"/>
      <c r="AB1438" s="981"/>
      <c r="AC1438" s="981"/>
      <c r="AD1438" s="981"/>
      <c r="AE1438" s="981"/>
      <c r="AF1438" s="981"/>
    </row>
    <row r="1439" spans="1:32">
      <c r="A1439" s="981"/>
      <c r="B1439" s="635"/>
      <c r="J1439" s="982"/>
      <c r="K1439" s="982"/>
      <c r="O1439" s="981"/>
      <c r="P1439" s="981"/>
      <c r="Q1439" s="981"/>
      <c r="R1439" s="981"/>
      <c r="S1439" s="981"/>
      <c r="T1439" s="981"/>
      <c r="U1439" s="981"/>
      <c r="V1439" s="981"/>
      <c r="W1439" s="981"/>
      <c r="X1439" s="981"/>
      <c r="Y1439" s="981"/>
      <c r="Z1439" s="981"/>
      <c r="AA1439" s="981"/>
      <c r="AB1439" s="981"/>
      <c r="AC1439" s="981"/>
      <c r="AD1439" s="981"/>
      <c r="AE1439" s="981"/>
      <c r="AF1439" s="981"/>
    </row>
    <row r="1440" spans="1:32">
      <c r="A1440" s="981"/>
      <c r="B1440" s="635"/>
      <c r="J1440" s="982"/>
      <c r="K1440" s="982"/>
      <c r="O1440" s="981"/>
      <c r="P1440" s="981"/>
      <c r="Q1440" s="981"/>
      <c r="R1440" s="981"/>
      <c r="S1440" s="981"/>
      <c r="T1440" s="981"/>
      <c r="U1440" s="981"/>
      <c r="V1440" s="981"/>
      <c r="W1440" s="981"/>
      <c r="X1440" s="981"/>
      <c r="Y1440" s="981"/>
      <c r="Z1440" s="981"/>
      <c r="AA1440" s="981"/>
      <c r="AB1440" s="981"/>
      <c r="AC1440" s="981"/>
      <c r="AD1440" s="981"/>
      <c r="AE1440" s="981"/>
      <c r="AF1440" s="981"/>
    </row>
    <row r="1441" spans="1:32">
      <c r="A1441" s="981"/>
      <c r="B1441" s="635"/>
      <c r="J1441" s="982"/>
      <c r="K1441" s="982"/>
      <c r="O1441" s="981"/>
      <c r="P1441" s="981"/>
      <c r="Q1441" s="981"/>
      <c r="R1441" s="981"/>
      <c r="S1441" s="981"/>
      <c r="T1441" s="981"/>
      <c r="U1441" s="981"/>
      <c r="V1441" s="981"/>
      <c r="W1441" s="981"/>
      <c r="X1441" s="981"/>
      <c r="Y1441" s="981"/>
      <c r="Z1441" s="981"/>
      <c r="AA1441" s="981"/>
      <c r="AB1441" s="981"/>
      <c r="AC1441" s="981"/>
      <c r="AD1441" s="981"/>
      <c r="AE1441" s="981"/>
      <c r="AF1441" s="981"/>
    </row>
    <row r="1442" spans="1:32">
      <c r="A1442" s="981"/>
      <c r="B1442" s="635"/>
      <c r="J1442" s="982"/>
      <c r="K1442" s="982"/>
      <c r="O1442" s="981"/>
      <c r="P1442" s="981"/>
      <c r="Q1442" s="981"/>
      <c r="R1442" s="981"/>
      <c r="S1442" s="981"/>
      <c r="T1442" s="981"/>
      <c r="U1442" s="981"/>
      <c r="V1442" s="981"/>
      <c r="W1442" s="981"/>
      <c r="X1442" s="981"/>
      <c r="Y1442" s="981"/>
      <c r="Z1442" s="981"/>
      <c r="AA1442" s="981"/>
      <c r="AB1442" s="981"/>
      <c r="AC1442" s="981"/>
      <c r="AD1442" s="981"/>
      <c r="AE1442" s="981"/>
      <c r="AF1442" s="981"/>
    </row>
    <row r="1443" spans="1:32">
      <c r="A1443" s="981"/>
      <c r="B1443" s="635"/>
      <c r="J1443" s="982"/>
      <c r="K1443" s="982"/>
      <c r="O1443" s="981"/>
      <c r="P1443" s="981"/>
      <c r="Q1443" s="981"/>
      <c r="R1443" s="981"/>
      <c r="S1443" s="981"/>
      <c r="T1443" s="981"/>
      <c r="U1443" s="981"/>
      <c r="V1443" s="981"/>
      <c r="W1443" s="981"/>
      <c r="X1443" s="981"/>
      <c r="Y1443" s="981"/>
      <c r="Z1443" s="981"/>
      <c r="AA1443" s="981"/>
      <c r="AB1443" s="981"/>
      <c r="AC1443" s="981"/>
      <c r="AD1443" s="981"/>
      <c r="AE1443" s="981"/>
      <c r="AF1443" s="981"/>
    </row>
    <row r="1444" spans="1:32">
      <c r="A1444" s="981"/>
      <c r="B1444" s="635"/>
      <c r="J1444" s="982"/>
      <c r="K1444" s="982"/>
      <c r="O1444" s="981"/>
      <c r="P1444" s="981"/>
      <c r="Q1444" s="981"/>
      <c r="R1444" s="981"/>
      <c r="S1444" s="981"/>
      <c r="T1444" s="981"/>
      <c r="U1444" s="981"/>
      <c r="V1444" s="981"/>
      <c r="W1444" s="981"/>
      <c r="X1444" s="981"/>
      <c r="Y1444" s="981"/>
      <c r="Z1444" s="981"/>
      <c r="AA1444" s="981"/>
      <c r="AB1444" s="981"/>
      <c r="AC1444" s="981"/>
      <c r="AD1444" s="981"/>
      <c r="AE1444" s="981"/>
      <c r="AF1444" s="981"/>
    </row>
    <row r="1445" spans="1:32">
      <c r="A1445" s="981"/>
      <c r="B1445" s="635"/>
      <c r="J1445" s="982"/>
      <c r="K1445" s="982"/>
      <c r="O1445" s="981"/>
      <c r="P1445" s="981"/>
      <c r="Q1445" s="981"/>
      <c r="R1445" s="981"/>
      <c r="S1445" s="981"/>
      <c r="T1445" s="981"/>
      <c r="U1445" s="981"/>
      <c r="V1445" s="981"/>
      <c r="W1445" s="981"/>
      <c r="X1445" s="981"/>
      <c r="Y1445" s="981"/>
      <c r="Z1445" s="981"/>
      <c r="AA1445" s="981"/>
      <c r="AB1445" s="981"/>
      <c r="AC1445" s="981"/>
      <c r="AD1445" s="981"/>
      <c r="AE1445" s="981"/>
      <c r="AF1445" s="981"/>
    </row>
    <row r="1446" spans="1:32">
      <c r="A1446" s="981"/>
      <c r="B1446" s="635"/>
      <c r="J1446" s="982"/>
      <c r="K1446" s="982"/>
      <c r="O1446" s="981"/>
      <c r="P1446" s="981"/>
      <c r="Q1446" s="981"/>
      <c r="R1446" s="981"/>
      <c r="S1446" s="981"/>
      <c r="T1446" s="981"/>
      <c r="U1446" s="981"/>
      <c r="V1446" s="981"/>
      <c r="W1446" s="981"/>
      <c r="X1446" s="981"/>
      <c r="Y1446" s="981"/>
      <c r="Z1446" s="981"/>
      <c r="AA1446" s="981"/>
      <c r="AB1446" s="981"/>
      <c r="AC1446" s="981"/>
      <c r="AD1446" s="981"/>
      <c r="AE1446" s="981"/>
      <c r="AF1446" s="981"/>
    </row>
    <row r="1447" spans="1:32">
      <c r="A1447" s="981"/>
      <c r="B1447" s="635"/>
      <c r="J1447" s="982"/>
      <c r="K1447" s="982"/>
      <c r="O1447" s="981"/>
      <c r="P1447" s="981"/>
      <c r="Q1447" s="981"/>
      <c r="R1447" s="981"/>
      <c r="S1447" s="981"/>
      <c r="T1447" s="981"/>
      <c r="U1447" s="981"/>
      <c r="V1447" s="981"/>
      <c r="W1447" s="981"/>
      <c r="X1447" s="981"/>
      <c r="Y1447" s="981"/>
      <c r="Z1447" s="981"/>
      <c r="AA1447" s="981"/>
      <c r="AB1447" s="981"/>
      <c r="AC1447" s="981"/>
      <c r="AD1447" s="981"/>
      <c r="AE1447" s="981"/>
      <c r="AF1447" s="981"/>
    </row>
    <row r="1448" spans="1:32">
      <c r="A1448" s="981"/>
      <c r="B1448" s="635"/>
      <c r="J1448" s="982"/>
      <c r="K1448" s="982"/>
      <c r="O1448" s="981"/>
      <c r="P1448" s="981"/>
      <c r="Q1448" s="981"/>
      <c r="R1448" s="981"/>
      <c r="S1448" s="981"/>
      <c r="T1448" s="981"/>
      <c r="U1448" s="981"/>
      <c r="V1448" s="981"/>
      <c r="W1448" s="981"/>
      <c r="X1448" s="981"/>
      <c r="Y1448" s="981"/>
      <c r="Z1448" s="981"/>
      <c r="AA1448" s="981"/>
      <c r="AB1448" s="981"/>
      <c r="AC1448" s="981"/>
      <c r="AD1448" s="981"/>
      <c r="AE1448" s="981"/>
      <c r="AF1448" s="981"/>
    </row>
    <row r="1449" spans="1:32">
      <c r="A1449" s="981"/>
      <c r="B1449" s="635"/>
      <c r="J1449" s="982"/>
      <c r="K1449" s="982"/>
      <c r="O1449" s="981"/>
      <c r="P1449" s="981"/>
      <c r="Q1449" s="981"/>
      <c r="R1449" s="981"/>
      <c r="S1449" s="981"/>
      <c r="T1449" s="981"/>
      <c r="U1449" s="981"/>
      <c r="V1449" s="981"/>
      <c r="W1449" s="981"/>
      <c r="X1449" s="981"/>
      <c r="Y1449" s="981"/>
      <c r="Z1449" s="981"/>
      <c r="AA1449" s="981"/>
      <c r="AB1449" s="981"/>
      <c r="AC1449" s="981"/>
      <c r="AD1449" s="981"/>
      <c r="AE1449" s="981"/>
      <c r="AF1449" s="981"/>
    </row>
    <row r="1450" spans="1:32">
      <c r="A1450" s="981"/>
      <c r="B1450" s="635"/>
      <c r="J1450" s="982"/>
      <c r="K1450" s="982"/>
      <c r="O1450" s="981"/>
      <c r="P1450" s="981"/>
      <c r="Q1450" s="981"/>
      <c r="R1450" s="981"/>
      <c r="S1450" s="981"/>
      <c r="T1450" s="981"/>
      <c r="U1450" s="981"/>
      <c r="V1450" s="981"/>
      <c r="W1450" s="981"/>
      <c r="X1450" s="981"/>
      <c r="Y1450" s="981"/>
      <c r="Z1450" s="981"/>
      <c r="AA1450" s="981"/>
      <c r="AB1450" s="981"/>
      <c r="AC1450" s="981"/>
      <c r="AD1450" s="981"/>
      <c r="AE1450" s="981"/>
      <c r="AF1450" s="981"/>
    </row>
    <row r="1451" spans="1:32">
      <c r="A1451" s="981"/>
      <c r="B1451" s="635"/>
      <c r="J1451" s="982"/>
      <c r="K1451" s="982"/>
      <c r="O1451" s="981"/>
      <c r="P1451" s="981"/>
      <c r="Q1451" s="981"/>
      <c r="R1451" s="981"/>
      <c r="S1451" s="981"/>
      <c r="T1451" s="981"/>
      <c r="U1451" s="981"/>
      <c r="V1451" s="981"/>
      <c r="W1451" s="981"/>
      <c r="X1451" s="981"/>
      <c r="Y1451" s="981"/>
      <c r="Z1451" s="981"/>
      <c r="AA1451" s="981"/>
      <c r="AB1451" s="981"/>
      <c r="AC1451" s="981"/>
      <c r="AD1451" s="981"/>
      <c r="AE1451" s="981"/>
      <c r="AF1451" s="981"/>
    </row>
    <row r="1452" spans="1:32">
      <c r="A1452" s="981"/>
      <c r="B1452" s="635"/>
      <c r="J1452" s="982"/>
      <c r="K1452" s="982"/>
      <c r="O1452" s="981"/>
      <c r="P1452" s="981"/>
      <c r="Q1452" s="981"/>
      <c r="R1452" s="981"/>
      <c r="S1452" s="981"/>
      <c r="T1452" s="981"/>
      <c r="U1452" s="981"/>
      <c r="V1452" s="981"/>
      <c r="W1452" s="981"/>
      <c r="X1452" s="981"/>
      <c r="Y1452" s="981"/>
      <c r="Z1452" s="981"/>
      <c r="AA1452" s="981"/>
      <c r="AB1452" s="981"/>
      <c r="AC1452" s="981"/>
      <c r="AD1452" s="981"/>
      <c r="AE1452" s="981"/>
      <c r="AF1452" s="981"/>
    </row>
    <row r="1453" spans="1:32">
      <c r="A1453" s="981"/>
      <c r="B1453" s="635"/>
      <c r="J1453" s="982"/>
      <c r="K1453" s="982"/>
      <c r="O1453" s="981"/>
      <c r="P1453" s="981"/>
      <c r="Q1453" s="981"/>
      <c r="R1453" s="981"/>
      <c r="S1453" s="981"/>
      <c r="T1453" s="981"/>
      <c r="U1453" s="981"/>
      <c r="V1453" s="981"/>
      <c r="W1453" s="981"/>
      <c r="X1453" s="981"/>
      <c r="Y1453" s="981"/>
      <c r="Z1453" s="981"/>
      <c r="AA1453" s="981"/>
      <c r="AB1453" s="981"/>
      <c r="AC1453" s="981"/>
      <c r="AD1453" s="981"/>
      <c r="AE1453" s="981"/>
      <c r="AF1453" s="981"/>
    </row>
    <row r="1454" spans="1:32">
      <c r="A1454" s="981"/>
      <c r="B1454" s="635"/>
      <c r="J1454" s="982"/>
      <c r="K1454" s="982"/>
      <c r="O1454" s="981"/>
      <c r="P1454" s="981"/>
      <c r="Q1454" s="981"/>
      <c r="R1454" s="981"/>
      <c r="S1454" s="981"/>
      <c r="T1454" s="981"/>
      <c r="U1454" s="981"/>
      <c r="V1454" s="981"/>
      <c r="W1454" s="981"/>
      <c r="X1454" s="981"/>
      <c r="Y1454" s="981"/>
      <c r="Z1454" s="981"/>
      <c r="AA1454" s="981"/>
      <c r="AB1454" s="981"/>
      <c r="AC1454" s="981"/>
      <c r="AD1454" s="981"/>
      <c r="AE1454" s="981"/>
      <c r="AF1454" s="981"/>
    </row>
    <row r="1455" spans="1:32">
      <c r="A1455" s="981"/>
      <c r="B1455" s="635"/>
      <c r="J1455" s="982"/>
      <c r="K1455" s="982"/>
      <c r="O1455" s="981"/>
      <c r="P1455" s="981"/>
      <c r="Q1455" s="981"/>
      <c r="R1455" s="981"/>
      <c r="S1455" s="981"/>
      <c r="T1455" s="981"/>
      <c r="U1455" s="981"/>
      <c r="V1455" s="981"/>
      <c r="W1455" s="981"/>
      <c r="X1455" s="981"/>
      <c r="Y1455" s="981"/>
      <c r="Z1455" s="981"/>
      <c r="AA1455" s="981"/>
      <c r="AB1455" s="981"/>
      <c r="AC1455" s="981"/>
      <c r="AD1455" s="981"/>
      <c r="AE1455" s="981"/>
      <c r="AF1455" s="981"/>
    </row>
    <row r="1456" spans="1:32">
      <c r="A1456" s="981"/>
      <c r="B1456" s="635"/>
      <c r="J1456" s="982"/>
      <c r="K1456" s="982"/>
      <c r="O1456" s="981"/>
      <c r="P1456" s="981"/>
      <c r="Q1456" s="981"/>
      <c r="R1456" s="981"/>
      <c r="S1456" s="981"/>
      <c r="T1456" s="981"/>
      <c r="U1456" s="981"/>
      <c r="V1456" s="981"/>
      <c r="W1456" s="981"/>
      <c r="X1456" s="981"/>
      <c r="Y1456" s="981"/>
      <c r="Z1456" s="981"/>
      <c r="AA1456" s="981"/>
      <c r="AB1456" s="981"/>
      <c r="AC1456" s="981"/>
      <c r="AD1456" s="981"/>
      <c r="AE1456" s="981"/>
      <c r="AF1456" s="981"/>
    </row>
    <row r="1457" spans="1:32">
      <c r="A1457" s="981"/>
      <c r="B1457" s="635"/>
      <c r="J1457" s="982"/>
      <c r="K1457" s="982"/>
      <c r="O1457" s="981"/>
      <c r="P1457" s="981"/>
      <c r="Q1457" s="981"/>
      <c r="R1457" s="981"/>
      <c r="S1457" s="981"/>
      <c r="T1457" s="981"/>
      <c r="U1457" s="981"/>
      <c r="V1457" s="981"/>
      <c r="W1457" s="981"/>
      <c r="X1457" s="981"/>
      <c r="Y1457" s="981"/>
      <c r="Z1457" s="981"/>
      <c r="AA1457" s="981"/>
      <c r="AB1457" s="981"/>
      <c r="AC1457" s="981"/>
      <c r="AD1457" s="981"/>
      <c r="AE1457" s="981"/>
      <c r="AF1457" s="981"/>
    </row>
    <row r="1458" spans="1:32">
      <c r="A1458" s="981"/>
      <c r="B1458" s="635"/>
      <c r="J1458" s="982"/>
      <c r="K1458" s="982"/>
      <c r="O1458" s="981"/>
      <c r="P1458" s="981"/>
      <c r="Q1458" s="981"/>
      <c r="R1458" s="981"/>
      <c r="S1458" s="981"/>
      <c r="T1458" s="981"/>
      <c r="U1458" s="981"/>
      <c r="V1458" s="981"/>
      <c r="W1458" s="981"/>
      <c r="X1458" s="981"/>
      <c r="Y1458" s="981"/>
      <c r="Z1458" s="981"/>
      <c r="AA1458" s="981"/>
      <c r="AB1458" s="981"/>
      <c r="AC1458" s="981"/>
      <c r="AD1458" s="981"/>
      <c r="AE1458" s="981"/>
      <c r="AF1458" s="981"/>
    </row>
    <row r="1459" spans="1:32">
      <c r="A1459" s="981"/>
      <c r="B1459" s="635"/>
      <c r="J1459" s="982"/>
      <c r="K1459" s="982"/>
      <c r="O1459" s="981"/>
      <c r="P1459" s="981"/>
      <c r="Q1459" s="981"/>
      <c r="R1459" s="981"/>
      <c r="S1459" s="981"/>
      <c r="T1459" s="981"/>
      <c r="U1459" s="981"/>
      <c r="V1459" s="981"/>
      <c r="W1459" s="981"/>
      <c r="X1459" s="981"/>
      <c r="Y1459" s="981"/>
      <c r="Z1459" s="981"/>
      <c r="AA1459" s="981"/>
      <c r="AB1459" s="981"/>
      <c r="AC1459" s="981"/>
      <c r="AD1459" s="981"/>
      <c r="AE1459" s="981"/>
      <c r="AF1459" s="981"/>
    </row>
    <row r="1460" spans="1:32">
      <c r="A1460" s="981"/>
      <c r="B1460" s="635"/>
      <c r="J1460" s="982"/>
      <c r="K1460" s="982"/>
      <c r="O1460" s="981"/>
      <c r="P1460" s="981"/>
      <c r="Q1460" s="981"/>
      <c r="R1460" s="981"/>
      <c r="S1460" s="981"/>
      <c r="T1460" s="981"/>
      <c r="U1460" s="981"/>
      <c r="V1460" s="981"/>
      <c r="W1460" s="981"/>
      <c r="X1460" s="981"/>
      <c r="Y1460" s="981"/>
      <c r="Z1460" s="981"/>
      <c r="AA1460" s="981"/>
      <c r="AB1460" s="981"/>
      <c r="AC1460" s="981"/>
      <c r="AD1460" s="981"/>
      <c r="AE1460" s="981"/>
      <c r="AF1460" s="981"/>
    </row>
    <row r="1461" spans="1:32">
      <c r="A1461" s="981"/>
      <c r="B1461" s="635"/>
      <c r="J1461" s="982"/>
      <c r="K1461" s="982"/>
      <c r="O1461" s="981"/>
      <c r="P1461" s="981"/>
      <c r="Q1461" s="981"/>
      <c r="R1461" s="981"/>
      <c r="S1461" s="981"/>
      <c r="T1461" s="981"/>
      <c r="U1461" s="981"/>
      <c r="V1461" s="981"/>
      <c r="W1461" s="981"/>
      <c r="X1461" s="981"/>
      <c r="Y1461" s="981"/>
      <c r="Z1461" s="981"/>
      <c r="AA1461" s="981"/>
      <c r="AB1461" s="981"/>
      <c r="AC1461" s="981"/>
      <c r="AD1461" s="981"/>
      <c r="AE1461" s="981"/>
      <c r="AF1461" s="981"/>
    </row>
    <row r="1462" spans="1:32">
      <c r="A1462" s="981"/>
      <c r="B1462" s="635"/>
      <c r="J1462" s="982"/>
      <c r="K1462" s="982"/>
      <c r="O1462" s="981"/>
      <c r="P1462" s="981"/>
      <c r="Q1462" s="981"/>
      <c r="R1462" s="981"/>
      <c r="S1462" s="981"/>
      <c r="T1462" s="981"/>
      <c r="U1462" s="981"/>
      <c r="V1462" s="981"/>
      <c r="W1462" s="981"/>
      <c r="X1462" s="981"/>
      <c r="Y1462" s="981"/>
      <c r="Z1462" s="981"/>
      <c r="AA1462" s="981"/>
      <c r="AB1462" s="981"/>
      <c r="AC1462" s="981"/>
      <c r="AD1462" s="981"/>
      <c r="AE1462" s="981"/>
      <c r="AF1462" s="981"/>
    </row>
    <row r="1463" spans="1:32">
      <c r="A1463" s="981"/>
      <c r="B1463" s="635"/>
      <c r="J1463" s="982"/>
      <c r="K1463" s="982"/>
      <c r="O1463" s="981"/>
      <c r="P1463" s="981"/>
      <c r="Q1463" s="981"/>
      <c r="R1463" s="981"/>
      <c r="S1463" s="981"/>
      <c r="T1463" s="981"/>
      <c r="U1463" s="981"/>
      <c r="V1463" s="981"/>
      <c r="W1463" s="981"/>
      <c r="X1463" s="981"/>
      <c r="Y1463" s="981"/>
      <c r="Z1463" s="981"/>
      <c r="AA1463" s="981"/>
      <c r="AB1463" s="981"/>
      <c r="AC1463" s="981"/>
      <c r="AD1463" s="981"/>
      <c r="AE1463" s="981"/>
      <c r="AF1463" s="981"/>
    </row>
    <row r="1464" spans="1:32">
      <c r="A1464" s="981"/>
      <c r="B1464" s="635"/>
      <c r="J1464" s="982"/>
      <c r="K1464" s="982"/>
      <c r="O1464" s="981"/>
      <c r="P1464" s="981"/>
      <c r="Q1464" s="981"/>
      <c r="R1464" s="981"/>
      <c r="S1464" s="981"/>
      <c r="T1464" s="981"/>
      <c r="U1464" s="981"/>
      <c r="V1464" s="981"/>
      <c r="W1464" s="981"/>
      <c r="X1464" s="981"/>
      <c r="Y1464" s="981"/>
      <c r="Z1464" s="981"/>
      <c r="AA1464" s="981"/>
      <c r="AB1464" s="981"/>
      <c r="AC1464" s="981"/>
      <c r="AD1464" s="981"/>
      <c r="AE1464" s="981"/>
      <c r="AF1464" s="981"/>
    </row>
    <row r="1465" spans="1:32">
      <c r="A1465" s="981"/>
      <c r="B1465" s="635"/>
      <c r="J1465" s="982"/>
      <c r="K1465" s="982"/>
      <c r="O1465" s="981"/>
      <c r="P1465" s="981"/>
      <c r="Q1465" s="981"/>
      <c r="R1465" s="981"/>
      <c r="S1465" s="981"/>
      <c r="T1465" s="981"/>
      <c r="U1465" s="981"/>
      <c r="V1465" s="981"/>
      <c r="W1465" s="981"/>
      <c r="X1465" s="981"/>
      <c r="Y1465" s="981"/>
      <c r="Z1465" s="981"/>
      <c r="AA1465" s="981"/>
      <c r="AB1465" s="981"/>
      <c r="AC1465" s="981"/>
      <c r="AD1465" s="981"/>
      <c r="AE1465" s="981"/>
      <c r="AF1465" s="981"/>
    </row>
    <row r="1466" spans="1:32">
      <c r="A1466" s="981"/>
      <c r="B1466" s="635"/>
      <c r="J1466" s="982"/>
      <c r="K1466" s="982"/>
      <c r="O1466" s="981"/>
      <c r="P1466" s="981"/>
      <c r="Q1466" s="981"/>
      <c r="R1466" s="981"/>
      <c r="S1466" s="981"/>
      <c r="T1466" s="981"/>
      <c r="U1466" s="981"/>
      <c r="V1466" s="981"/>
      <c r="W1466" s="981"/>
      <c r="X1466" s="981"/>
      <c r="Y1466" s="981"/>
      <c r="Z1466" s="981"/>
      <c r="AA1466" s="981"/>
      <c r="AB1466" s="981"/>
      <c r="AC1466" s="981"/>
      <c r="AD1466" s="981"/>
      <c r="AE1466" s="981"/>
      <c r="AF1466" s="981"/>
    </row>
    <row r="1467" spans="1:32">
      <c r="A1467" s="981"/>
      <c r="B1467" s="635"/>
      <c r="J1467" s="982"/>
      <c r="K1467" s="982"/>
      <c r="O1467" s="981"/>
      <c r="P1467" s="981"/>
      <c r="Q1467" s="981"/>
      <c r="R1467" s="981"/>
      <c r="S1467" s="981"/>
      <c r="T1467" s="981"/>
      <c r="U1467" s="981"/>
      <c r="V1467" s="981"/>
      <c r="W1467" s="981"/>
      <c r="X1467" s="981"/>
      <c r="Y1467" s="981"/>
      <c r="Z1467" s="981"/>
      <c r="AA1467" s="981"/>
      <c r="AB1467" s="981"/>
      <c r="AC1467" s="981"/>
      <c r="AD1467" s="981"/>
      <c r="AE1467" s="981"/>
      <c r="AF1467" s="981"/>
    </row>
    <row r="1468" spans="1:32">
      <c r="A1468" s="981"/>
      <c r="B1468" s="635"/>
      <c r="J1468" s="982"/>
      <c r="K1468" s="982"/>
      <c r="O1468" s="981"/>
      <c r="P1468" s="981"/>
      <c r="Q1468" s="981"/>
      <c r="R1468" s="981"/>
      <c r="S1468" s="981"/>
      <c r="T1468" s="981"/>
      <c r="U1468" s="981"/>
      <c r="V1468" s="981"/>
      <c r="W1468" s="981"/>
      <c r="X1468" s="981"/>
      <c r="Y1468" s="981"/>
      <c r="Z1468" s="981"/>
      <c r="AA1468" s="981"/>
      <c r="AB1468" s="981"/>
      <c r="AC1468" s="981"/>
      <c r="AD1468" s="981"/>
      <c r="AE1468" s="981"/>
      <c r="AF1468" s="981"/>
    </row>
    <row r="1469" spans="1:32">
      <c r="A1469" s="981"/>
      <c r="B1469" s="635"/>
      <c r="J1469" s="982"/>
      <c r="K1469" s="982"/>
      <c r="O1469" s="981"/>
      <c r="P1469" s="981"/>
      <c r="Q1469" s="981"/>
      <c r="R1469" s="981"/>
      <c r="S1469" s="981"/>
      <c r="T1469" s="981"/>
      <c r="U1469" s="981"/>
      <c r="V1469" s="981"/>
      <c r="W1469" s="981"/>
      <c r="X1469" s="981"/>
      <c r="Y1469" s="981"/>
      <c r="Z1469" s="981"/>
      <c r="AA1469" s="981"/>
      <c r="AB1469" s="981"/>
      <c r="AC1469" s="981"/>
      <c r="AD1469" s="981"/>
      <c r="AE1469" s="981"/>
      <c r="AF1469" s="981"/>
    </row>
    <row r="1470" spans="1:32">
      <c r="A1470" s="981"/>
      <c r="B1470" s="635"/>
      <c r="J1470" s="982"/>
      <c r="K1470" s="982"/>
      <c r="O1470" s="981"/>
      <c r="P1470" s="981"/>
      <c r="Q1470" s="981"/>
      <c r="R1470" s="981"/>
      <c r="S1470" s="981"/>
      <c r="T1470" s="981"/>
      <c r="U1470" s="981"/>
      <c r="V1470" s="981"/>
      <c r="W1470" s="981"/>
      <c r="X1470" s="981"/>
      <c r="Y1470" s="981"/>
      <c r="Z1470" s="981"/>
      <c r="AA1470" s="981"/>
      <c r="AB1470" s="981"/>
      <c r="AC1470" s="981"/>
      <c r="AD1470" s="981"/>
      <c r="AE1470" s="981"/>
      <c r="AF1470" s="981"/>
    </row>
    <row r="1471" spans="1:32">
      <c r="A1471" s="981"/>
      <c r="B1471" s="635"/>
      <c r="J1471" s="982"/>
      <c r="K1471" s="982"/>
      <c r="O1471" s="981"/>
      <c r="P1471" s="981"/>
      <c r="Q1471" s="981"/>
      <c r="R1471" s="981"/>
      <c r="S1471" s="981"/>
      <c r="T1471" s="981"/>
      <c r="U1471" s="981"/>
      <c r="V1471" s="981"/>
      <c r="W1471" s="981"/>
      <c r="X1471" s="981"/>
      <c r="Y1471" s="981"/>
      <c r="Z1471" s="981"/>
      <c r="AA1471" s="981"/>
      <c r="AB1471" s="981"/>
      <c r="AC1471" s="981"/>
      <c r="AD1471" s="981"/>
      <c r="AE1471" s="981"/>
      <c r="AF1471" s="981"/>
    </row>
    <row r="1472" spans="1:32">
      <c r="A1472" s="981"/>
      <c r="B1472" s="635"/>
      <c r="J1472" s="982"/>
      <c r="K1472" s="982"/>
      <c r="O1472" s="981"/>
      <c r="P1472" s="981"/>
      <c r="Q1472" s="981"/>
      <c r="R1472" s="981"/>
      <c r="S1472" s="981"/>
      <c r="T1472" s="981"/>
      <c r="U1472" s="981"/>
      <c r="V1472" s="981"/>
      <c r="W1472" s="981"/>
      <c r="X1472" s="981"/>
      <c r="Y1472" s="981"/>
      <c r="Z1472" s="981"/>
      <c r="AA1472" s="981"/>
      <c r="AB1472" s="981"/>
      <c r="AC1472" s="981"/>
      <c r="AD1472" s="981"/>
      <c r="AE1472" s="981"/>
      <c r="AF1472" s="981"/>
    </row>
    <row r="1473" spans="1:32">
      <c r="A1473" s="981"/>
      <c r="B1473" s="635"/>
      <c r="J1473" s="982"/>
      <c r="K1473" s="982"/>
      <c r="O1473" s="981"/>
      <c r="P1473" s="981"/>
      <c r="Q1473" s="981"/>
      <c r="R1473" s="981"/>
      <c r="S1473" s="981"/>
      <c r="T1473" s="981"/>
      <c r="U1473" s="981"/>
      <c r="V1473" s="981"/>
      <c r="W1473" s="981"/>
      <c r="X1473" s="981"/>
      <c r="Y1473" s="981"/>
      <c r="Z1473" s="981"/>
      <c r="AA1473" s="981"/>
      <c r="AB1473" s="981"/>
      <c r="AC1473" s="981"/>
      <c r="AD1473" s="981"/>
      <c r="AE1473" s="981"/>
      <c r="AF1473" s="981"/>
    </row>
    <row r="1474" spans="1:32">
      <c r="A1474" s="981"/>
      <c r="B1474" s="635"/>
      <c r="J1474" s="982"/>
      <c r="K1474" s="982"/>
      <c r="O1474" s="981"/>
      <c r="P1474" s="981"/>
      <c r="Q1474" s="981"/>
      <c r="R1474" s="981"/>
      <c r="S1474" s="981"/>
      <c r="T1474" s="981"/>
      <c r="U1474" s="981"/>
      <c r="V1474" s="981"/>
      <c r="W1474" s="981"/>
      <c r="X1474" s="981"/>
      <c r="Y1474" s="981"/>
      <c r="Z1474" s="981"/>
      <c r="AA1474" s="981"/>
      <c r="AB1474" s="981"/>
      <c r="AC1474" s="981"/>
      <c r="AD1474" s="981"/>
      <c r="AE1474" s="981"/>
      <c r="AF1474" s="981"/>
    </row>
    <row r="1475" spans="1:32">
      <c r="A1475" s="981"/>
      <c r="B1475" s="635"/>
      <c r="J1475" s="982"/>
      <c r="K1475" s="982"/>
      <c r="O1475" s="981"/>
      <c r="P1475" s="981"/>
      <c r="Q1475" s="981"/>
      <c r="R1475" s="981"/>
      <c r="S1475" s="981"/>
      <c r="T1475" s="981"/>
      <c r="U1475" s="981"/>
      <c r="V1475" s="981"/>
      <c r="W1475" s="981"/>
      <c r="X1475" s="981"/>
      <c r="Y1475" s="981"/>
      <c r="Z1475" s="981"/>
      <c r="AA1475" s="981"/>
      <c r="AB1475" s="981"/>
      <c r="AC1475" s="981"/>
      <c r="AD1475" s="981"/>
      <c r="AE1475" s="981"/>
      <c r="AF1475" s="981"/>
    </row>
    <row r="1476" spans="1:32">
      <c r="A1476" s="981"/>
      <c r="B1476" s="635"/>
      <c r="J1476" s="982"/>
      <c r="K1476" s="982"/>
      <c r="O1476" s="981"/>
      <c r="P1476" s="981"/>
      <c r="Q1476" s="981"/>
      <c r="R1476" s="981"/>
      <c r="S1476" s="981"/>
      <c r="T1476" s="981"/>
      <c r="U1476" s="981"/>
      <c r="V1476" s="981"/>
      <c r="W1476" s="981"/>
      <c r="X1476" s="981"/>
      <c r="Y1476" s="981"/>
      <c r="Z1476" s="981"/>
      <c r="AA1476" s="981"/>
      <c r="AB1476" s="981"/>
      <c r="AC1476" s="981"/>
      <c r="AD1476" s="981"/>
      <c r="AE1476" s="981"/>
      <c r="AF1476" s="981"/>
    </row>
    <row r="1477" spans="1:32">
      <c r="A1477" s="981"/>
      <c r="B1477" s="635"/>
      <c r="J1477" s="982"/>
      <c r="K1477" s="982"/>
      <c r="O1477" s="981"/>
      <c r="P1477" s="981"/>
      <c r="Q1477" s="981"/>
      <c r="R1477" s="981"/>
      <c r="S1477" s="981"/>
      <c r="T1477" s="981"/>
      <c r="U1477" s="981"/>
      <c r="V1477" s="981"/>
      <c r="W1477" s="981"/>
      <c r="X1477" s="981"/>
      <c r="Y1477" s="981"/>
      <c r="Z1477" s="981"/>
      <c r="AA1477" s="981"/>
      <c r="AB1477" s="981"/>
      <c r="AC1477" s="981"/>
      <c r="AD1477" s="981"/>
      <c r="AE1477" s="981"/>
      <c r="AF1477" s="981"/>
    </row>
    <row r="1478" spans="1:32">
      <c r="A1478" s="981"/>
      <c r="B1478" s="635"/>
      <c r="J1478" s="982"/>
      <c r="K1478" s="982"/>
      <c r="O1478" s="981"/>
      <c r="P1478" s="981"/>
      <c r="Q1478" s="981"/>
      <c r="R1478" s="981"/>
      <c r="S1478" s="981"/>
      <c r="T1478" s="981"/>
      <c r="U1478" s="981"/>
      <c r="V1478" s="981"/>
      <c r="W1478" s="981"/>
      <c r="X1478" s="981"/>
      <c r="Y1478" s="981"/>
      <c r="Z1478" s="981"/>
      <c r="AA1478" s="981"/>
      <c r="AB1478" s="981"/>
      <c r="AC1478" s="981"/>
      <c r="AD1478" s="981"/>
      <c r="AE1478" s="981"/>
      <c r="AF1478" s="981"/>
    </row>
    <row r="1479" spans="1:32">
      <c r="A1479" s="981"/>
      <c r="B1479" s="635"/>
      <c r="J1479" s="982"/>
      <c r="K1479" s="982"/>
      <c r="O1479" s="981"/>
      <c r="P1479" s="981"/>
      <c r="Q1479" s="981"/>
      <c r="R1479" s="981"/>
      <c r="S1479" s="981"/>
      <c r="T1479" s="981"/>
      <c r="U1479" s="981"/>
      <c r="V1479" s="981"/>
      <c r="W1479" s="981"/>
      <c r="X1479" s="981"/>
      <c r="Y1479" s="981"/>
      <c r="Z1479" s="981"/>
      <c r="AA1479" s="981"/>
      <c r="AB1479" s="981"/>
      <c r="AC1479" s="981"/>
      <c r="AD1479" s="981"/>
      <c r="AE1479" s="981"/>
      <c r="AF1479" s="981"/>
    </row>
    <row r="1480" spans="1:32">
      <c r="A1480" s="981"/>
      <c r="B1480" s="635"/>
      <c r="J1480" s="982"/>
      <c r="K1480" s="982"/>
      <c r="O1480" s="981"/>
      <c r="P1480" s="981"/>
      <c r="Q1480" s="981"/>
      <c r="R1480" s="981"/>
      <c r="S1480" s="981"/>
      <c r="T1480" s="981"/>
      <c r="U1480" s="981"/>
      <c r="V1480" s="981"/>
      <c r="W1480" s="981"/>
      <c r="X1480" s="981"/>
      <c r="Y1480" s="981"/>
      <c r="Z1480" s="981"/>
      <c r="AA1480" s="981"/>
      <c r="AB1480" s="981"/>
      <c r="AC1480" s="981"/>
      <c r="AD1480" s="981"/>
      <c r="AE1480" s="981"/>
      <c r="AF1480" s="981"/>
    </row>
    <row r="1481" spans="1:32">
      <c r="A1481" s="981"/>
      <c r="B1481" s="635"/>
      <c r="J1481" s="982"/>
      <c r="K1481" s="982"/>
      <c r="O1481" s="981"/>
      <c r="P1481" s="981"/>
      <c r="Q1481" s="981"/>
      <c r="R1481" s="981"/>
      <c r="S1481" s="981"/>
      <c r="T1481" s="981"/>
      <c r="U1481" s="981"/>
      <c r="V1481" s="981"/>
      <c r="W1481" s="981"/>
      <c r="X1481" s="981"/>
      <c r="Y1481" s="981"/>
      <c r="Z1481" s="981"/>
      <c r="AA1481" s="981"/>
      <c r="AB1481" s="981"/>
      <c r="AC1481" s="981"/>
      <c r="AD1481" s="981"/>
      <c r="AE1481" s="981"/>
      <c r="AF1481" s="981"/>
    </row>
    <row r="1482" spans="1:32">
      <c r="A1482" s="981"/>
      <c r="B1482" s="635"/>
      <c r="J1482" s="982"/>
      <c r="K1482" s="982"/>
      <c r="O1482" s="981"/>
      <c r="P1482" s="981"/>
      <c r="Q1482" s="981"/>
      <c r="R1482" s="981"/>
      <c r="S1482" s="981"/>
      <c r="T1482" s="981"/>
      <c r="U1482" s="981"/>
      <c r="V1482" s="981"/>
      <c r="W1482" s="981"/>
      <c r="X1482" s="981"/>
      <c r="Y1482" s="981"/>
      <c r="Z1482" s="981"/>
      <c r="AA1482" s="981"/>
      <c r="AB1482" s="981"/>
      <c r="AC1482" s="981"/>
      <c r="AD1482" s="981"/>
      <c r="AE1482" s="981"/>
      <c r="AF1482" s="981"/>
    </row>
    <row r="1483" spans="1:32">
      <c r="A1483" s="981"/>
      <c r="B1483" s="635"/>
      <c r="J1483" s="982"/>
      <c r="K1483" s="982"/>
      <c r="O1483" s="981"/>
      <c r="P1483" s="981"/>
      <c r="Q1483" s="981"/>
      <c r="R1483" s="981"/>
      <c r="S1483" s="981"/>
      <c r="T1483" s="981"/>
      <c r="U1483" s="981"/>
      <c r="V1483" s="981"/>
      <c r="W1483" s="981"/>
      <c r="X1483" s="981"/>
      <c r="Y1483" s="981"/>
      <c r="Z1483" s="981"/>
      <c r="AA1483" s="981"/>
      <c r="AB1483" s="981"/>
      <c r="AC1483" s="981"/>
      <c r="AD1483" s="981"/>
      <c r="AE1483" s="981"/>
      <c r="AF1483" s="981"/>
    </row>
    <row r="1484" spans="1:32">
      <c r="A1484" s="981"/>
      <c r="B1484" s="635"/>
      <c r="J1484" s="982"/>
      <c r="K1484" s="982"/>
      <c r="O1484" s="981"/>
      <c r="P1484" s="981"/>
      <c r="Q1484" s="981"/>
      <c r="R1484" s="981"/>
      <c r="S1484" s="981"/>
      <c r="T1484" s="981"/>
      <c r="U1484" s="981"/>
      <c r="V1484" s="981"/>
      <c r="W1484" s="981"/>
      <c r="X1484" s="981"/>
      <c r="Y1484" s="981"/>
      <c r="Z1484" s="981"/>
      <c r="AA1484" s="981"/>
      <c r="AB1484" s="981"/>
      <c r="AC1484" s="981"/>
      <c r="AD1484" s="981"/>
      <c r="AE1484" s="981"/>
      <c r="AF1484" s="981"/>
    </row>
    <row r="1485" spans="1:32">
      <c r="A1485" s="981"/>
      <c r="B1485" s="635"/>
      <c r="J1485" s="982"/>
      <c r="K1485" s="982"/>
      <c r="O1485" s="981"/>
      <c r="P1485" s="981"/>
      <c r="Q1485" s="981"/>
      <c r="R1485" s="981"/>
      <c r="S1485" s="981"/>
      <c r="T1485" s="981"/>
      <c r="U1485" s="981"/>
      <c r="V1485" s="981"/>
      <c r="W1485" s="981"/>
      <c r="X1485" s="981"/>
      <c r="Y1485" s="981"/>
      <c r="Z1485" s="981"/>
      <c r="AA1485" s="981"/>
      <c r="AB1485" s="981"/>
      <c r="AC1485" s="981"/>
      <c r="AD1485" s="981"/>
      <c r="AE1485" s="981"/>
      <c r="AF1485" s="981"/>
    </row>
    <row r="1486" spans="1:32">
      <c r="A1486" s="981"/>
      <c r="B1486" s="635"/>
      <c r="J1486" s="982"/>
      <c r="K1486" s="982"/>
      <c r="O1486" s="981"/>
      <c r="P1486" s="981"/>
      <c r="Q1486" s="981"/>
      <c r="R1486" s="981"/>
      <c r="S1486" s="981"/>
      <c r="T1486" s="981"/>
      <c r="U1486" s="981"/>
      <c r="V1486" s="981"/>
      <c r="W1486" s="981"/>
      <c r="X1486" s="981"/>
      <c r="Y1486" s="981"/>
      <c r="Z1486" s="981"/>
      <c r="AA1486" s="981"/>
      <c r="AB1486" s="981"/>
      <c r="AC1486" s="981"/>
      <c r="AD1486" s="981"/>
      <c r="AE1486" s="981"/>
      <c r="AF1486" s="981"/>
    </row>
    <row r="1487" spans="1:32">
      <c r="A1487" s="981"/>
      <c r="B1487" s="635"/>
      <c r="J1487" s="982"/>
      <c r="K1487" s="982"/>
      <c r="O1487" s="981"/>
      <c r="P1487" s="981"/>
      <c r="Q1487" s="981"/>
      <c r="R1487" s="981"/>
      <c r="S1487" s="981"/>
      <c r="T1487" s="981"/>
      <c r="U1487" s="981"/>
      <c r="V1487" s="981"/>
      <c r="W1487" s="981"/>
      <c r="X1487" s="981"/>
      <c r="Y1487" s="981"/>
      <c r="Z1487" s="981"/>
      <c r="AA1487" s="981"/>
      <c r="AB1487" s="981"/>
      <c r="AC1487" s="981"/>
      <c r="AD1487" s="981"/>
      <c r="AE1487" s="981"/>
      <c r="AF1487" s="981"/>
    </row>
    <row r="1488" spans="1:32">
      <c r="A1488" s="981"/>
      <c r="B1488" s="635"/>
      <c r="J1488" s="982"/>
      <c r="K1488" s="982"/>
      <c r="O1488" s="981"/>
      <c r="P1488" s="981"/>
      <c r="Q1488" s="981"/>
      <c r="R1488" s="981"/>
      <c r="S1488" s="981"/>
      <c r="T1488" s="981"/>
      <c r="U1488" s="981"/>
      <c r="V1488" s="981"/>
      <c r="W1488" s="981"/>
      <c r="X1488" s="981"/>
      <c r="Y1488" s="981"/>
      <c r="Z1488" s="981"/>
      <c r="AA1488" s="981"/>
      <c r="AB1488" s="981"/>
      <c r="AC1488" s="981"/>
      <c r="AD1488" s="981"/>
      <c r="AE1488" s="981"/>
      <c r="AF1488" s="981"/>
    </row>
    <row r="1489" spans="1:32">
      <c r="A1489" s="981"/>
      <c r="B1489" s="635"/>
      <c r="J1489" s="982"/>
      <c r="K1489" s="982"/>
      <c r="O1489" s="981"/>
      <c r="P1489" s="981"/>
      <c r="Q1489" s="981"/>
      <c r="R1489" s="981"/>
      <c r="S1489" s="981"/>
      <c r="T1489" s="981"/>
      <c r="U1489" s="981"/>
      <c r="V1489" s="981"/>
      <c r="W1489" s="981"/>
      <c r="X1489" s="981"/>
      <c r="Y1489" s="981"/>
      <c r="Z1489" s="981"/>
      <c r="AA1489" s="981"/>
      <c r="AB1489" s="981"/>
      <c r="AC1489" s="981"/>
      <c r="AD1489" s="981"/>
      <c r="AE1489" s="981"/>
      <c r="AF1489" s="981"/>
    </row>
    <row r="1490" spans="1:32">
      <c r="A1490" s="981"/>
      <c r="B1490" s="635"/>
      <c r="J1490" s="982"/>
      <c r="K1490" s="982"/>
      <c r="O1490" s="981"/>
      <c r="P1490" s="981"/>
      <c r="Q1490" s="981"/>
      <c r="R1490" s="981"/>
      <c r="S1490" s="981"/>
      <c r="T1490" s="981"/>
      <c r="U1490" s="981"/>
      <c r="V1490" s="981"/>
      <c r="W1490" s="981"/>
      <c r="X1490" s="981"/>
      <c r="Y1490" s="981"/>
      <c r="Z1490" s="981"/>
      <c r="AA1490" s="981"/>
      <c r="AB1490" s="981"/>
      <c r="AC1490" s="981"/>
      <c r="AD1490" s="981"/>
      <c r="AE1490" s="981"/>
      <c r="AF1490" s="981"/>
    </row>
    <row r="1491" spans="1:32">
      <c r="A1491" s="981"/>
      <c r="B1491" s="635"/>
      <c r="J1491" s="982"/>
      <c r="K1491" s="982"/>
      <c r="O1491" s="981"/>
      <c r="P1491" s="981"/>
      <c r="Q1491" s="981"/>
      <c r="R1491" s="981"/>
      <c r="S1491" s="981"/>
      <c r="T1491" s="981"/>
      <c r="U1491" s="981"/>
      <c r="V1491" s="981"/>
      <c r="W1491" s="981"/>
      <c r="X1491" s="981"/>
      <c r="Y1491" s="981"/>
      <c r="Z1491" s="981"/>
      <c r="AA1491" s="981"/>
      <c r="AB1491" s="981"/>
      <c r="AC1491" s="981"/>
      <c r="AD1491" s="981"/>
      <c r="AE1491" s="981"/>
      <c r="AF1491" s="981"/>
    </row>
    <row r="1492" spans="1:32">
      <c r="A1492" s="981"/>
      <c r="B1492" s="635"/>
      <c r="J1492" s="982"/>
      <c r="K1492" s="982"/>
      <c r="O1492" s="981"/>
      <c r="P1492" s="981"/>
      <c r="Q1492" s="981"/>
      <c r="R1492" s="981"/>
      <c r="S1492" s="981"/>
      <c r="T1492" s="981"/>
      <c r="U1492" s="981"/>
      <c r="V1492" s="981"/>
      <c r="W1492" s="981"/>
      <c r="X1492" s="981"/>
      <c r="Y1492" s="981"/>
      <c r="Z1492" s="981"/>
      <c r="AA1492" s="981"/>
      <c r="AB1492" s="981"/>
      <c r="AC1492" s="981"/>
      <c r="AD1492" s="981"/>
      <c r="AE1492" s="981"/>
      <c r="AF1492" s="981"/>
    </row>
    <row r="1493" spans="1:32">
      <c r="A1493" s="981"/>
      <c r="B1493" s="635"/>
      <c r="J1493" s="982"/>
      <c r="K1493" s="982"/>
      <c r="O1493" s="981"/>
      <c r="P1493" s="981"/>
      <c r="Q1493" s="981"/>
      <c r="R1493" s="981"/>
      <c r="S1493" s="981"/>
      <c r="T1493" s="981"/>
      <c r="U1493" s="981"/>
      <c r="V1493" s="981"/>
      <c r="W1493" s="981"/>
      <c r="X1493" s="981"/>
      <c r="Y1493" s="981"/>
      <c r="Z1493" s="981"/>
      <c r="AA1493" s="981"/>
      <c r="AB1493" s="981"/>
      <c r="AC1493" s="981"/>
      <c r="AD1493" s="981"/>
      <c r="AE1493" s="981"/>
      <c r="AF1493" s="981"/>
    </row>
    <row r="1494" spans="1:32">
      <c r="A1494" s="981"/>
      <c r="B1494" s="635"/>
      <c r="J1494" s="982"/>
      <c r="K1494" s="982"/>
      <c r="O1494" s="981"/>
      <c r="P1494" s="981"/>
      <c r="Q1494" s="981"/>
      <c r="R1494" s="981"/>
      <c r="S1494" s="981"/>
      <c r="T1494" s="981"/>
      <c r="U1494" s="981"/>
      <c r="V1494" s="981"/>
      <c r="W1494" s="981"/>
      <c r="X1494" s="981"/>
      <c r="Y1494" s="981"/>
      <c r="Z1494" s="981"/>
      <c r="AA1494" s="981"/>
      <c r="AB1494" s="981"/>
      <c r="AC1494" s="981"/>
      <c r="AD1494" s="981"/>
      <c r="AE1494" s="981"/>
      <c r="AF1494" s="981"/>
    </row>
    <row r="1495" spans="1:32">
      <c r="A1495" s="981"/>
      <c r="B1495" s="635"/>
      <c r="J1495" s="982"/>
      <c r="K1495" s="982"/>
      <c r="O1495" s="981"/>
      <c r="P1495" s="981"/>
      <c r="Q1495" s="981"/>
      <c r="R1495" s="981"/>
      <c r="S1495" s="981"/>
      <c r="T1495" s="981"/>
      <c r="U1495" s="981"/>
      <c r="V1495" s="981"/>
      <c r="W1495" s="981"/>
      <c r="X1495" s="981"/>
      <c r="Y1495" s="981"/>
      <c r="Z1495" s="981"/>
      <c r="AA1495" s="981"/>
      <c r="AB1495" s="981"/>
      <c r="AC1495" s="981"/>
      <c r="AD1495" s="981"/>
      <c r="AE1495" s="981"/>
      <c r="AF1495" s="981"/>
    </row>
    <row r="1496" spans="1:32">
      <c r="A1496" s="981"/>
      <c r="B1496" s="635"/>
      <c r="J1496" s="982"/>
      <c r="K1496" s="982"/>
      <c r="O1496" s="981"/>
      <c r="P1496" s="981"/>
      <c r="Q1496" s="981"/>
      <c r="R1496" s="981"/>
      <c r="S1496" s="981"/>
      <c r="T1496" s="981"/>
      <c r="U1496" s="981"/>
      <c r="V1496" s="981"/>
      <c r="W1496" s="981"/>
      <c r="X1496" s="981"/>
      <c r="Y1496" s="981"/>
      <c r="Z1496" s="981"/>
      <c r="AA1496" s="981"/>
      <c r="AB1496" s="981"/>
      <c r="AC1496" s="981"/>
      <c r="AD1496" s="981"/>
      <c r="AE1496" s="981"/>
      <c r="AF1496" s="981"/>
    </row>
    <row r="1497" spans="1:32">
      <c r="A1497" s="981"/>
      <c r="B1497" s="635"/>
      <c r="J1497" s="982"/>
      <c r="K1497" s="982"/>
      <c r="O1497" s="981"/>
      <c r="P1497" s="981"/>
      <c r="Q1497" s="981"/>
      <c r="R1497" s="981"/>
      <c r="S1497" s="981"/>
      <c r="T1497" s="981"/>
      <c r="U1497" s="981"/>
      <c r="V1497" s="981"/>
      <c r="W1497" s="981"/>
      <c r="X1497" s="981"/>
      <c r="Y1497" s="981"/>
      <c r="Z1497" s="981"/>
      <c r="AA1497" s="981"/>
      <c r="AB1497" s="981"/>
      <c r="AC1497" s="981"/>
      <c r="AD1497" s="981"/>
      <c r="AE1497" s="981"/>
      <c r="AF1497" s="981"/>
    </row>
    <row r="1498" spans="1:32">
      <c r="A1498" s="981"/>
      <c r="B1498" s="635"/>
      <c r="J1498" s="982"/>
      <c r="K1498" s="982"/>
      <c r="O1498" s="981"/>
      <c r="P1498" s="981"/>
      <c r="Q1498" s="981"/>
      <c r="R1498" s="981"/>
      <c r="S1498" s="981"/>
      <c r="T1498" s="981"/>
      <c r="U1498" s="981"/>
      <c r="V1498" s="981"/>
      <c r="W1498" s="981"/>
      <c r="X1498" s="981"/>
      <c r="Y1498" s="981"/>
      <c r="Z1498" s="981"/>
      <c r="AA1498" s="981"/>
      <c r="AB1498" s="981"/>
      <c r="AC1498" s="981"/>
      <c r="AD1498" s="981"/>
      <c r="AE1498" s="981"/>
      <c r="AF1498" s="981"/>
    </row>
    <row r="1499" spans="1:32">
      <c r="A1499" s="981"/>
      <c r="B1499" s="635"/>
      <c r="J1499" s="982"/>
      <c r="K1499" s="982"/>
      <c r="O1499" s="981"/>
      <c r="P1499" s="981"/>
      <c r="Q1499" s="981"/>
      <c r="R1499" s="981"/>
      <c r="S1499" s="981"/>
      <c r="T1499" s="981"/>
      <c r="U1499" s="981"/>
      <c r="V1499" s="981"/>
      <c r="W1499" s="981"/>
      <c r="X1499" s="981"/>
      <c r="Y1499" s="981"/>
      <c r="Z1499" s="981"/>
      <c r="AA1499" s="981"/>
      <c r="AB1499" s="981"/>
      <c r="AC1499" s="981"/>
      <c r="AD1499" s="981"/>
      <c r="AE1499" s="981"/>
      <c r="AF1499" s="981"/>
    </row>
    <row r="1500" spans="1:32">
      <c r="A1500" s="981"/>
      <c r="B1500" s="635"/>
      <c r="J1500" s="982"/>
      <c r="K1500" s="982"/>
      <c r="O1500" s="981"/>
      <c r="P1500" s="981"/>
      <c r="Q1500" s="981"/>
      <c r="R1500" s="981"/>
      <c r="S1500" s="981"/>
      <c r="T1500" s="981"/>
      <c r="U1500" s="981"/>
      <c r="V1500" s="981"/>
      <c r="W1500" s="981"/>
      <c r="X1500" s="981"/>
      <c r="Y1500" s="981"/>
      <c r="Z1500" s="981"/>
      <c r="AA1500" s="981"/>
      <c r="AB1500" s="981"/>
      <c r="AC1500" s="981"/>
      <c r="AD1500" s="981"/>
      <c r="AE1500" s="981"/>
      <c r="AF1500" s="981"/>
    </row>
    <row r="1501" spans="1:32">
      <c r="A1501" s="981"/>
      <c r="B1501" s="635"/>
      <c r="J1501" s="982"/>
      <c r="K1501" s="982"/>
      <c r="O1501" s="981"/>
      <c r="P1501" s="981"/>
      <c r="Q1501" s="981"/>
      <c r="R1501" s="981"/>
      <c r="S1501" s="981"/>
      <c r="T1501" s="981"/>
      <c r="U1501" s="981"/>
      <c r="V1501" s="981"/>
      <c r="W1501" s="981"/>
      <c r="X1501" s="981"/>
      <c r="Y1501" s="981"/>
      <c r="Z1501" s="981"/>
      <c r="AA1501" s="981"/>
      <c r="AB1501" s="981"/>
      <c r="AC1501" s="981"/>
      <c r="AD1501" s="981"/>
      <c r="AE1501" s="981"/>
      <c r="AF1501" s="981"/>
    </row>
    <row r="1502" spans="1:32">
      <c r="A1502" s="981"/>
      <c r="B1502" s="635"/>
      <c r="J1502" s="982"/>
      <c r="K1502" s="982"/>
      <c r="O1502" s="981"/>
      <c r="P1502" s="981"/>
      <c r="Q1502" s="981"/>
      <c r="R1502" s="981"/>
      <c r="S1502" s="981"/>
      <c r="T1502" s="981"/>
      <c r="U1502" s="981"/>
      <c r="V1502" s="981"/>
      <c r="W1502" s="981"/>
      <c r="X1502" s="981"/>
      <c r="Y1502" s="981"/>
      <c r="Z1502" s="981"/>
      <c r="AA1502" s="981"/>
      <c r="AB1502" s="981"/>
      <c r="AC1502" s="981"/>
      <c r="AD1502" s="981"/>
      <c r="AE1502" s="981"/>
      <c r="AF1502" s="981"/>
    </row>
    <row r="1503" spans="1:32">
      <c r="A1503" s="981"/>
      <c r="B1503" s="635"/>
      <c r="J1503" s="982"/>
      <c r="K1503" s="982"/>
      <c r="O1503" s="981"/>
      <c r="P1503" s="981"/>
      <c r="Q1503" s="981"/>
      <c r="R1503" s="981"/>
      <c r="S1503" s="981"/>
      <c r="T1503" s="981"/>
      <c r="U1503" s="981"/>
      <c r="V1503" s="981"/>
      <c r="W1503" s="981"/>
      <c r="X1503" s="981"/>
      <c r="Y1503" s="981"/>
      <c r="Z1503" s="981"/>
      <c r="AA1503" s="981"/>
      <c r="AB1503" s="981"/>
      <c r="AC1503" s="981"/>
      <c r="AD1503" s="981"/>
      <c r="AE1503" s="981"/>
      <c r="AF1503" s="981"/>
    </row>
    <row r="1504" spans="1:32">
      <c r="A1504" s="981"/>
      <c r="B1504" s="635"/>
      <c r="J1504" s="982"/>
      <c r="K1504" s="982"/>
      <c r="O1504" s="981"/>
      <c r="P1504" s="981"/>
      <c r="Q1504" s="981"/>
      <c r="R1504" s="981"/>
      <c r="S1504" s="981"/>
      <c r="T1504" s="981"/>
      <c r="U1504" s="981"/>
      <c r="V1504" s="981"/>
      <c r="W1504" s="981"/>
      <c r="X1504" s="981"/>
      <c r="Y1504" s="981"/>
      <c r="Z1504" s="981"/>
      <c r="AA1504" s="981"/>
      <c r="AB1504" s="981"/>
      <c r="AC1504" s="981"/>
      <c r="AD1504" s="981"/>
      <c r="AE1504" s="981"/>
      <c r="AF1504" s="981"/>
    </row>
    <row r="1505" spans="1:32">
      <c r="A1505" s="981"/>
      <c r="B1505" s="635"/>
      <c r="J1505" s="982"/>
      <c r="K1505" s="982"/>
      <c r="O1505" s="981"/>
      <c r="P1505" s="981"/>
      <c r="Q1505" s="981"/>
      <c r="R1505" s="981"/>
      <c r="S1505" s="981"/>
      <c r="T1505" s="981"/>
      <c r="U1505" s="981"/>
      <c r="V1505" s="981"/>
      <c r="W1505" s="981"/>
      <c r="X1505" s="981"/>
      <c r="Y1505" s="981"/>
      <c r="Z1505" s="981"/>
      <c r="AA1505" s="981"/>
      <c r="AB1505" s="981"/>
      <c r="AC1505" s="981"/>
      <c r="AD1505" s="981"/>
      <c r="AE1505" s="981"/>
      <c r="AF1505" s="981"/>
    </row>
    <row r="1506" spans="1:32">
      <c r="A1506" s="981"/>
      <c r="B1506" s="635"/>
      <c r="J1506" s="982"/>
      <c r="K1506" s="982"/>
      <c r="O1506" s="981"/>
      <c r="P1506" s="981"/>
      <c r="Q1506" s="981"/>
      <c r="R1506" s="981"/>
      <c r="S1506" s="981"/>
      <c r="T1506" s="981"/>
      <c r="U1506" s="981"/>
      <c r="V1506" s="981"/>
      <c r="W1506" s="981"/>
      <c r="X1506" s="981"/>
      <c r="Y1506" s="981"/>
      <c r="Z1506" s="981"/>
      <c r="AA1506" s="981"/>
      <c r="AB1506" s="981"/>
      <c r="AC1506" s="981"/>
      <c r="AD1506" s="981"/>
      <c r="AE1506" s="981"/>
      <c r="AF1506" s="981"/>
    </row>
    <row r="1507" spans="1:32">
      <c r="A1507" s="981"/>
      <c r="B1507" s="635"/>
      <c r="J1507" s="982"/>
      <c r="K1507" s="982"/>
      <c r="O1507" s="981"/>
      <c r="P1507" s="981"/>
      <c r="Q1507" s="981"/>
      <c r="R1507" s="981"/>
      <c r="S1507" s="981"/>
      <c r="T1507" s="981"/>
      <c r="U1507" s="981"/>
      <c r="V1507" s="981"/>
      <c r="W1507" s="981"/>
      <c r="X1507" s="981"/>
      <c r="Y1507" s="981"/>
      <c r="Z1507" s="981"/>
      <c r="AA1507" s="981"/>
      <c r="AB1507" s="981"/>
      <c r="AC1507" s="981"/>
      <c r="AD1507" s="981"/>
      <c r="AE1507" s="981"/>
      <c r="AF1507" s="981"/>
    </row>
    <row r="1508" spans="1:32">
      <c r="A1508" s="981"/>
      <c r="B1508" s="635"/>
      <c r="J1508" s="982"/>
      <c r="K1508" s="982"/>
      <c r="O1508" s="981"/>
      <c r="P1508" s="981"/>
      <c r="Q1508" s="981"/>
      <c r="R1508" s="981"/>
      <c r="S1508" s="981"/>
      <c r="T1508" s="981"/>
      <c r="U1508" s="981"/>
      <c r="V1508" s="981"/>
      <c r="W1508" s="981"/>
      <c r="X1508" s="981"/>
      <c r="Y1508" s="981"/>
      <c r="Z1508" s="981"/>
      <c r="AA1508" s="981"/>
      <c r="AB1508" s="981"/>
      <c r="AC1508" s="981"/>
      <c r="AD1508" s="981"/>
      <c r="AE1508" s="981"/>
      <c r="AF1508" s="981"/>
    </row>
    <row r="1509" spans="1:32">
      <c r="A1509" s="981"/>
      <c r="B1509" s="635"/>
      <c r="J1509" s="982"/>
      <c r="K1509" s="982"/>
      <c r="O1509" s="981"/>
      <c r="P1509" s="981"/>
      <c r="Q1509" s="981"/>
      <c r="R1509" s="981"/>
      <c r="S1509" s="981"/>
      <c r="T1509" s="981"/>
      <c r="U1509" s="981"/>
      <c r="V1509" s="981"/>
      <c r="W1509" s="981"/>
      <c r="X1509" s="981"/>
      <c r="Y1509" s="981"/>
      <c r="Z1509" s="981"/>
      <c r="AA1509" s="981"/>
      <c r="AB1509" s="981"/>
      <c r="AC1509" s="981"/>
      <c r="AD1509" s="981"/>
      <c r="AE1509" s="981"/>
      <c r="AF1509" s="981"/>
    </row>
    <row r="1510" spans="1:32">
      <c r="A1510" s="981"/>
      <c r="B1510" s="635"/>
      <c r="J1510" s="982"/>
      <c r="K1510" s="982"/>
      <c r="O1510" s="981"/>
      <c r="P1510" s="981"/>
      <c r="Q1510" s="981"/>
      <c r="R1510" s="981"/>
      <c r="S1510" s="981"/>
      <c r="T1510" s="981"/>
      <c r="U1510" s="981"/>
      <c r="V1510" s="981"/>
      <c r="W1510" s="981"/>
      <c r="X1510" s="981"/>
      <c r="Y1510" s="981"/>
      <c r="Z1510" s="981"/>
      <c r="AA1510" s="981"/>
      <c r="AB1510" s="981"/>
      <c r="AC1510" s="981"/>
      <c r="AD1510" s="981"/>
      <c r="AE1510" s="981"/>
      <c r="AF1510" s="981"/>
    </row>
    <row r="1511" spans="1:32">
      <c r="A1511" s="981"/>
      <c r="B1511" s="635"/>
      <c r="J1511" s="982"/>
      <c r="K1511" s="982"/>
      <c r="O1511" s="981"/>
      <c r="P1511" s="981"/>
      <c r="Q1511" s="981"/>
      <c r="R1511" s="981"/>
      <c r="S1511" s="981"/>
      <c r="T1511" s="981"/>
      <c r="U1511" s="981"/>
      <c r="V1511" s="981"/>
      <c r="W1511" s="981"/>
      <c r="X1511" s="981"/>
      <c r="Y1511" s="981"/>
      <c r="Z1511" s="981"/>
      <c r="AA1511" s="981"/>
      <c r="AB1511" s="981"/>
      <c r="AC1511" s="981"/>
      <c r="AD1511" s="981"/>
      <c r="AE1511" s="981"/>
      <c r="AF1511" s="981"/>
    </row>
    <row r="1512" spans="1:32">
      <c r="A1512" s="981"/>
      <c r="B1512" s="635"/>
      <c r="J1512" s="982"/>
      <c r="K1512" s="982"/>
      <c r="O1512" s="981"/>
      <c r="P1512" s="981"/>
      <c r="Q1512" s="981"/>
      <c r="R1512" s="981"/>
      <c r="S1512" s="981"/>
      <c r="T1512" s="981"/>
      <c r="U1512" s="981"/>
      <c r="V1512" s="981"/>
      <c r="W1512" s="981"/>
      <c r="X1512" s="981"/>
      <c r="Y1512" s="981"/>
      <c r="Z1512" s="981"/>
      <c r="AA1512" s="981"/>
      <c r="AB1512" s="981"/>
      <c r="AC1512" s="981"/>
      <c r="AD1512" s="981"/>
      <c r="AE1512" s="981"/>
      <c r="AF1512" s="981"/>
    </row>
    <row r="1513" spans="1:32">
      <c r="A1513" s="981"/>
      <c r="B1513" s="635"/>
      <c r="J1513" s="982"/>
      <c r="K1513" s="982"/>
      <c r="O1513" s="981"/>
      <c r="P1513" s="981"/>
      <c r="Q1513" s="981"/>
      <c r="R1513" s="981"/>
      <c r="S1513" s="981"/>
      <c r="T1513" s="981"/>
      <c r="U1513" s="981"/>
      <c r="V1513" s="981"/>
      <c r="W1513" s="981"/>
      <c r="X1513" s="981"/>
      <c r="Y1513" s="981"/>
      <c r="Z1513" s="981"/>
      <c r="AA1513" s="981"/>
      <c r="AB1513" s="981"/>
      <c r="AC1513" s="981"/>
      <c r="AD1513" s="981"/>
      <c r="AE1513" s="981"/>
      <c r="AF1513" s="981"/>
    </row>
    <row r="1514" spans="1:32">
      <c r="A1514" s="981"/>
      <c r="B1514" s="635"/>
      <c r="J1514" s="982"/>
      <c r="K1514" s="982"/>
      <c r="O1514" s="981"/>
      <c r="P1514" s="981"/>
      <c r="Q1514" s="981"/>
      <c r="R1514" s="981"/>
      <c r="S1514" s="981"/>
      <c r="T1514" s="981"/>
      <c r="U1514" s="981"/>
      <c r="V1514" s="981"/>
      <c r="W1514" s="981"/>
      <c r="X1514" s="981"/>
      <c r="Y1514" s="981"/>
      <c r="Z1514" s="981"/>
      <c r="AA1514" s="981"/>
      <c r="AB1514" s="981"/>
      <c r="AC1514" s="981"/>
      <c r="AD1514" s="981"/>
      <c r="AE1514" s="981"/>
      <c r="AF1514" s="981"/>
    </row>
    <row r="1515" spans="1:32">
      <c r="A1515" s="981"/>
      <c r="B1515" s="635"/>
      <c r="J1515" s="982"/>
      <c r="K1515" s="982"/>
      <c r="O1515" s="981"/>
      <c r="P1515" s="981"/>
      <c r="Q1515" s="981"/>
      <c r="R1515" s="981"/>
      <c r="S1515" s="981"/>
      <c r="T1515" s="981"/>
      <c r="U1515" s="981"/>
      <c r="V1515" s="981"/>
      <c r="W1515" s="981"/>
      <c r="X1515" s="981"/>
      <c r="Y1515" s="981"/>
      <c r="Z1515" s="981"/>
      <c r="AA1515" s="981"/>
      <c r="AB1515" s="981"/>
      <c r="AC1515" s="981"/>
      <c r="AD1515" s="981"/>
      <c r="AE1515" s="981"/>
      <c r="AF1515" s="981"/>
    </row>
    <row r="1516" spans="1:32">
      <c r="A1516" s="981"/>
      <c r="B1516" s="635"/>
      <c r="J1516" s="982"/>
      <c r="K1516" s="982"/>
      <c r="O1516" s="981"/>
      <c r="P1516" s="981"/>
      <c r="Q1516" s="981"/>
      <c r="R1516" s="981"/>
      <c r="S1516" s="981"/>
      <c r="T1516" s="981"/>
      <c r="U1516" s="981"/>
      <c r="V1516" s="981"/>
      <c r="W1516" s="981"/>
      <c r="X1516" s="981"/>
      <c r="Y1516" s="981"/>
      <c r="Z1516" s="981"/>
      <c r="AA1516" s="981"/>
      <c r="AB1516" s="981"/>
      <c r="AC1516" s="981"/>
      <c r="AD1516" s="981"/>
      <c r="AE1516" s="981"/>
      <c r="AF1516" s="981"/>
    </row>
    <row r="1517" spans="1:32">
      <c r="A1517" s="981"/>
      <c r="B1517" s="635"/>
      <c r="J1517" s="982"/>
      <c r="K1517" s="982"/>
      <c r="O1517" s="981"/>
      <c r="P1517" s="981"/>
      <c r="Q1517" s="981"/>
      <c r="R1517" s="981"/>
      <c r="S1517" s="981"/>
      <c r="T1517" s="981"/>
      <c r="U1517" s="981"/>
      <c r="V1517" s="981"/>
      <c r="W1517" s="981"/>
      <c r="X1517" s="981"/>
      <c r="Y1517" s="981"/>
      <c r="Z1517" s="981"/>
      <c r="AA1517" s="981"/>
      <c r="AB1517" s="981"/>
      <c r="AC1517" s="981"/>
      <c r="AD1517" s="981"/>
      <c r="AE1517" s="981"/>
      <c r="AF1517" s="981"/>
    </row>
    <row r="1518" spans="1:32">
      <c r="A1518" s="981"/>
      <c r="B1518" s="635"/>
      <c r="J1518" s="982"/>
      <c r="K1518" s="982"/>
      <c r="O1518" s="981"/>
      <c r="P1518" s="981"/>
      <c r="Q1518" s="981"/>
      <c r="R1518" s="981"/>
      <c r="S1518" s="981"/>
      <c r="T1518" s="981"/>
      <c r="U1518" s="981"/>
      <c r="V1518" s="981"/>
      <c r="W1518" s="981"/>
      <c r="X1518" s="981"/>
      <c r="Y1518" s="981"/>
      <c r="Z1518" s="981"/>
      <c r="AA1518" s="981"/>
      <c r="AB1518" s="981"/>
      <c r="AC1518" s="981"/>
      <c r="AD1518" s="981"/>
      <c r="AE1518" s="981"/>
      <c r="AF1518" s="981"/>
    </row>
    <row r="1519" spans="1:32">
      <c r="A1519" s="981"/>
      <c r="B1519" s="635"/>
      <c r="J1519" s="982"/>
      <c r="K1519" s="982"/>
      <c r="O1519" s="981"/>
      <c r="P1519" s="981"/>
      <c r="Q1519" s="981"/>
      <c r="R1519" s="981"/>
      <c r="S1519" s="981"/>
      <c r="T1519" s="981"/>
      <c r="U1519" s="981"/>
      <c r="V1519" s="981"/>
      <c r="W1519" s="981"/>
      <c r="X1519" s="981"/>
      <c r="Y1519" s="981"/>
      <c r="Z1519" s="981"/>
      <c r="AA1519" s="981"/>
      <c r="AB1519" s="981"/>
      <c r="AC1519" s="981"/>
      <c r="AD1519" s="981"/>
      <c r="AE1519" s="981"/>
      <c r="AF1519" s="981"/>
    </row>
    <row r="1520" spans="1:32">
      <c r="A1520" s="981"/>
      <c r="B1520" s="635"/>
      <c r="J1520" s="982"/>
      <c r="K1520" s="982"/>
      <c r="O1520" s="981"/>
      <c r="P1520" s="981"/>
      <c r="Q1520" s="981"/>
      <c r="R1520" s="981"/>
      <c r="S1520" s="981"/>
      <c r="T1520" s="981"/>
      <c r="U1520" s="981"/>
      <c r="V1520" s="981"/>
      <c r="W1520" s="981"/>
      <c r="X1520" s="981"/>
      <c r="Y1520" s="981"/>
      <c r="Z1520" s="981"/>
      <c r="AA1520" s="981"/>
      <c r="AB1520" s="981"/>
      <c r="AC1520" s="981"/>
      <c r="AD1520" s="981"/>
      <c r="AE1520" s="981"/>
      <c r="AF1520" s="981"/>
    </row>
    <row r="1521" spans="1:32">
      <c r="A1521" s="981"/>
      <c r="B1521" s="635"/>
      <c r="J1521" s="982"/>
      <c r="K1521" s="982"/>
      <c r="O1521" s="981"/>
      <c r="P1521" s="981"/>
      <c r="Q1521" s="981"/>
      <c r="R1521" s="981"/>
      <c r="S1521" s="981"/>
      <c r="T1521" s="981"/>
      <c r="U1521" s="981"/>
      <c r="V1521" s="981"/>
      <c r="W1521" s="981"/>
      <c r="X1521" s="981"/>
      <c r="Y1521" s="981"/>
      <c r="Z1521" s="981"/>
      <c r="AA1521" s="981"/>
      <c r="AB1521" s="981"/>
      <c r="AC1521" s="981"/>
      <c r="AD1521" s="981"/>
      <c r="AE1521" s="981"/>
      <c r="AF1521" s="981"/>
    </row>
    <row r="1522" spans="1:32">
      <c r="A1522" s="981"/>
      <c r="B1522" s="635"/>
      <c r="J1522" s="982"/>
      <c r="K1522" s="982"/>
      <c r="O1522" s="981"/>
      <c r="P1522" s="981"/>
      <c r="Q1522" s="981"/>
      <c r="R1522" s="981"/>
      <c r="S1522" s="981"/>
      <c r="T1522" s="981"/>
      <c r="U1522" s="981"/>
      <c r="V1522" s="981"/>
      <c r="W1522" s="981"/>
      <c r="X1522" s="981"/>
      <c r="Y1522" s="981"/>
      <c r="Z1522" s="981"/>
      <c r="AA1522" s="981"/>
      <c r="AB1522" s="981"/>
      <c r="AC1522" s="981"/>
      <c r="AD1522" s="981"/>
      <c r="AE1522" s="981"/>
      <c r="AF1522" s="981"/>
    </row>
    <row r="1523" spans="1:32">
      <c r="A1523" s="981"/>
      <c r="B1523" s="635"/>
      <c r="J1523" s="982"/>
      <c r="K1523" s="982"/>
      <c r="O1523" s="981"/>
      <c r="P1523" s="981"/>
      <c r="Q1523" s="981"/>
      <c r="R1523" s="981"/>
      <c r="S1523" s="981"/>
      <c r="T1523" s="981"/>
      <c r="U1523" s="981"/>
      <c r="V1523" s="981"/>
      <c r="W1523" s="981"/>
      <c r="X1523" s="981"/>
      <c r="Y1523" s="981"/>
      <c r="Z1523" s="981"/>
      <c r="AA1523" s="981"/>
      <c r="AB1523" s="981"/>
      <c r="AC1523" s="981"/>
      <c r="AD1523" s="981"/>
      <c r="AE1523" s="981"/>
      <c r="AF1523" s="981"/>
    </row>
    <row r="1524" spans="1:32">
      <c r="A1524" s="981"/>
      <c r="B1524" s="635"/>
      <c r="J1524" s="982"/>
      <c r="K1524" s="982"/>
      <c r="O1524" s="981"/>
      <c r="P1524" s="981"/>
      <c r="Q1524" s="981"/>
      <c r="R1524" s="981"/>
      <c r="S1524" s="981"/>
      <c r="T1524" s="981"/>
      <c r="U1524" s="981"/>
      <c r="V1524" s="981"/>
      <c r="W1524" s="981"/>
      <c r="X1524" s="981"/>
      <c r="Y1524" s="981"/>
      <c r="Z1524" s="981"/>
      <c r="AA1524" s="981"/>
      <c r="AB1524" s="981"/>
      <c r="AC1524" s="981"/>
      <c r="AD1524" s="981"/>
      <c r="AE1524" s="981"/>
      <c r="AF1524" s="981"/>
    </row>
    <row r="1525" spans="1:32">
      <c r="A1525" s="981"/>
      <c r="B1525" s="635"/>
      <c r="J1525" s="982"/>
      <c r="K1525" s="982"/>
      <c r="O1525" s="981"/>
      <c r="P1525" s="981"/>
      <c r="Q1525" s="981"/>
      <c r="R1525" s="981"/>
      <c r="S1525" s="981"/>
      <c r="T1525" s="981"/>
      <c r="U1525" s="981"/>
      <c r="V1525" s="981"/>
      <c r="W1525" s="981"/>
      <c r="X1525" s="981"/>
      <c r="Y1525" s="981"/>
      <c r="Z1525" s="981"/>
      <c r="AA1525" s="981"/>
      <c r="AB1525" s="981"/>
      <c r="AC1525" s="981"/>
      <c r="AD1525" s="981"/>
      <c r="AE1525" s="981"/>
      <c r="AF1525" s="981"/>
    </row>
    <row r="1526" spans="1:32">
      <c r="A1526" s="981"/>
      <c r="B1526" s="635"/>
      <c r="J1526" s="982"/>
      <c r="K1526" s="982"/>
      <c r="O1526" s="981"/>
      <c r="P1526" s="981"/>
      <c r="Q1526" s="981"/>
      <c r="R1526" s="981"/>
      <c r="S1526" s="981"/>
      <c r="T1526" s="981"/>
      <c r="U1526" s="981"/>
      <c r="V1526" s="981"/>
      <c r="W1526" s="981"/>
      <c r="X1526" s="981"/>
      <c r="Y1526" s="981"/>
      <c r="Z1526" s="981"/>
      <c r="AA1526" s="981"/>
      <c r="AB1526" s="981"/>
      <c r="AC1526" s="981"/>
      <c r="AD1526" s="981"/>
      <c r="AE1526" s="981"/>
      <c r="AF1526" s="981"/>
    </row>
    <row r="1527" spans="1:32">
      <c r="A1527" s="981"/>
      <c r="B1527" s="635"/>
      <c r="J1527" s="982"/>
      <c r="K1527" s="982"/>
      <c r="O1527" s="981"/>
      <c r="P1527" s="981"/>
      <c r="Q1527" s="981"/>
      <c r="R1527" s="981"/>
      <c r="S1527" s="981"/>
      <c r="T1527" s="981"/>
      <c r="U1527" s="981"/>
      <c r="V1527" s="981"/>
      <c r="W1527" s="981"/>
      <c r="X1527" s="981"/>
      <c r="Y1527" s="981"/>
      <c r="Z1527" s="981"/>
      <c r="AA1527" s="981"/>
      <c r="AB1527" s="981"/>
      <c r="AC1527" s="981"/>
      <c r="AD1527" s="981"/>
      <c r="AE1527" s="981"/>
      <c r="AF1527" s="981"/>
    </row>
    <row r="1528" spans="1:32">
      <c r="A1528" s="981"/>
      <c r="B1528" s="635"/>
      <c r="J1528" s="982"/>
      <c r="K1528" s="982"/>
      <c r="O1528" s="981"/>
      <c r="P1528" s="981"/>
      <c r="Q1528" s="981"/>
      <c r="R1528" s="981"/>
      <c r="S1528" s="981"/>
      <c r="T1528" s="981"/>
      <c r="U1528" s="981"/>
      <c r="V1528" s="981"/>
      <c r="W1528" s="981"/>
      <c r="X1528" s="981"/>
      <c r="Y1528" s="981"/>
      <c r="Z1528" s="981"/>
      <c r="AA1528" s="981"/>
      <c r="AB1528" s="981"/>
      <c r="AC1528" s="981"/>
      <c r="AD1528" s="981"/>
      <c r="AE1528" s="981"/>
      <c r="AF1528" s="981"/>
    </row>
    <row r="1529" spans="1:32">
      <c r="A1529" s="981"/>
      <c r="B1529" s="635"/>
      <c r="J1529" s="982"/>
      <c r="K1529" s="982"/>
      <c r="O1529" s="981"/>
      <c r="P1529" s="981"/>
      <c r="Q1529" s="981"/>
      <c r="R1529" s="981"/>
      <c r="S1529" s="981"/>
      <c r="T1529" s="981"/>
      <c r="U1529" s="981"/>
      <c r="V1529" s="981"/>
      <c r="W1529" s="981"/>
      <c r="X1529" s="981"/>
      <c r="Y1529" s="981"/>
      <c r="Z1529" s="981"/>
      <c r="AA1529" s="981"/>
      <c r="AB1529" s="981"/>
      <c r="AC1529" s="981"/>
      <c r="AD1529" s="981"/>
      <c r="AE1529" s="981"/>
      <c r="AF1529" s="981"/>
    </row>
    <row r="1530" spans="1:32">
      <c r="A1530" s="981"/>
      <c r="B1530" s="635"/>
      <c r="J1530" s="982"/>
      <c r="K1530" s="982"/>
      <c r="O1530" s="981"/>
      <c r="P1530" s="981"/>
      <c r="Q1530" s="981"/>
      <c r="R1530" s="981"/>
      <c r="S1530" s="981"/>
      <c r="T1530" s="981"/>
      <c r="U1530" s="981"/>
      <c r="V1530" s="981"/>
      <c r="W1530" s="981"/>
      <c r="X1530" s="981"/>
      <c r="Y1530" s="981"/>
      <c r="Z1530" s="981"/>
      <c r="AA1530" s="981"/>
      <c r="AB1530" s="981"/>
      <c r="AC1530" s="981"/>
      <c r="AD1530" s="981"/>
      <c r="AE1530" s="981"/>
      <c r="AF1530" s="981"/>
    </row>
    <row r="1531" spans="1:32">
      <c r="A1531" s="981"/>
      <c r="B1531" s="635"/>
      <c r="J1531" s="982"/>
      <c r="K1531" s="982"/>
      <c r="O1531" s="981"/>
      <c r="P1531" s="981"/>
      <c r="Q1531" s="981"/>
      <c r="R1531" s="981"/>
      <c r="S1531" s="981"/>
      <c r="T1531" s="981"/>
      <c r="U1531" s="981"/>
      <c r="V1531" s="981"/>
      <c r="W1531" s="981"/>
      <c r="X1531" s="981"/>
      <c r="Y1531" s="981"/>
      <c r="Z1531" s="981"/>
      <c r="AA1531" s="981"/>
      <c r="AB1531" s="981"/>
      <c r="AC1531" s="981"/>
      <c r="AD1531" s="981"/>
      <c r="AE1531" s="981"/>
      <c r="AF1531" s="981"/>
    </row>
    <row r="1532" spans="1:32">
      <c r="A1532" s="981"/>
      <c r="B1532" s="635"/>
      <c r="J1532" s="982"/>
      <c r="K1532" s="982"/>
      <c r="O1532" s="981"/>
      <c r="P1532" s="981"/>
      <c r="Q1532" s="981"/>
      <c r="R1532" s="981"/>
      <c r="S1532" s="981"/>
      <c r="T1532" s="981"/>
      <c r="U1532" s="981"/>
      <c r="V1532" s="981"/>
      <c r="W1532" s="981"/>
      <c r="X1532" s="981"/>
      <c r="Y1532" s="981"/>
      <c r="Z1532" s="981"/>
      <c r="AA1532" s="981"/>
      <c r="AB1532" s="981"/>
      <c r="AC1532" s="981"/>
      <c r="AD1532" s="981"/>
      <c r="AE1532" s="981"/>
      <c r="AF1532" s="981"/>
    </row>
    <row r="1533" spans="1:32">
      <c r="A1533" s="981"/>
      <c r="B1533" s="635"/>
      <c r="J1533" s="982"/>
      <c r="K1533" s="982"/>
      <c r="O1533" s="981"/>
      <c r="P1533" s="981"/>
      <c r="Q1533" s="981"/>
      <c r="R1533" s="981"/>
      <c r="S1533" s="981"/>
      <c r="T1533" s="981"/>
      <c r="U1533" s="981"/>
      <c r="V1533" s="981"/>
      <c r="W1533" s="981"/>
      <c r="X1533" s="981"/>
      <c r="Y1533" s="981"/>
      <c r="Z1533" s="981"/>
      <c r="AA1533" s="981"/>
      <c r="AB1533" s="981"/>
      <c r="AC1533" s="981"/>
      <c r="AD1533" s="981"/>
      <c r="AE1533" s="981"/>
      <c r="AF1533" s="981"/>
    </row>
    <row r="1534" spans="1:32">
      <c r="A1534" s="981"/>
      <c r="B1534" s="635"/>
      <c r="J1534" s="982"/>
      <c r="K1534" s="982"/>
      <c r="O1534" s="981"/>
      <c r="P1534" s="981"/>
      <c r="Q1534" s="981"/>
      <c r="R1534" s="981"/>
      <c r="S1534" s="981"/>
      <c r="T1534" s="981"/>
      <c r="U1534" s="981"/>
      <c r="V1534" s="981"/>
      <c r="W1534" s="981"/>
      <c r="X1534" s="981"/>
      <c r="Y1534" s="981"/>
      <c r="Z1534" s="981"/>
      <c r="AA1534" s="981"/>
      <c r="AB1534" s="981"/>
      <c r="AC1534" s="981"/>
      <c r="AD1534" s="981"/>
      <c r="AE1534" s="981"/>
      <c r="AF1534" s="981"/>
    </row>
    <row r="1535" spans="1:32">
      <c r="A1535" s="981"/>
      <c r="B1535" s="635"/>
      <c r="J1535" s="982"/>
      <c r="K1535" s="982"/>
      <c r="O1535" s="981"/>
      <c r="P1535" s="981"/>
      <c r="Q1535" s="981"/>
      <c r="R1535" s="981"/>
      <c r="S1535" s="981"/>
      <c r="T1535" s="981"/>
      <c r="U1535" s="981"/>
      <c r="V1535" s="981"/>
      <c r="W1535" s="981"/>
      <c r="X1535" s="981"/>
      <c r="Y1535" s="981"/>
      <c r="Z1535" s="981"/>
      <c r="AA1535" s="981"/>
      <c r="AB1535" s="981"/>
      <c r="AC1535" s="981"/>
      <c r="AD1535" s="981"/>
      <c r="AE1535" s="981"/>
      <c r="AF1535" s="981"/>
    </row>
    <row r="1536" spans="1:32">
      <c r="A1536" s="981"/>
      <c r="B1536" s="635"/>
      <c r="J1536" s="982"/>
      <c r="K1536" s="982"/>
      <c r="O1536" s="981"/>
      <c r="P1536" s="981"/>
      <c r="Q1536" s="981"/>
      <c r="R1536" s="981"/>
      <c r="S1536" s="981"/>
      <c r="T1536" s="981"/>
      <c r="U1536" s="981"/>
      <c r="V1536" s="981"/>
      <c r="W1536" s="981"/>
      <c r="X1536" s="981"/>
      <c r="Y1536" s="981"/>
      <c r="Z1536" s="981"/>
      <c r="AA1536" s="981"/>
      <c r="AB1536" s="981"/>
      <c r="AC1536" s="981"/>
      <c r="AD1536" s="981"/>
      <c r="AE1536" s="981"/>
      <c r="AF1536" s="981"/>
    </row>
    <row r="1537" spans="1:32">
      <c r="A1537" s="981"/>
      <c r="B1537" s="635"/>
      <c r="J1537" s="982"/>
      <c r="K1537" s="982"/>
      <c r="O1537" s="981"/>
      <c r="P1537" s="981"/>
      <c r="Q1537" s="981"/>
      <c r="R1537" s="981"/>
      <c r="S1537" s="981"/>
      <c r="T1537" s="981"/>
      <c r="U1537" s="981"/>
      <c r="V1537" s="981"/>
      <c r="W1537" s="981"/>
      <c r="X1537" s="981"/>
      <c r="Y1537" s="981"/>
      <c r="Z1537" s="981"/>
      <c r="AA1537" s="981"/>
      <c r="AB1537" s="981"/>
      <c r="AC1537" s="981"/>
      <c r="AD1537" s="981"/>
      <c r="AE1537" s="981"/>
      <c r="AF1537" s="981"/>
    </row>
    <row r="1538" spans="1:32">
      <c r="A1538" s="981"/>
      <c r="B1538" s="635"/>
      <c r="J1538" s="982"/>
      <c r="K1538" s="982"/>
      <c r="O1538" s="981"/>
      <c r="P1538" s="981"/>
      <c r="Q1538" s="981"/>
      <c r="R1538" s="981"/>
      <c r="S1538" s="981"/>
      <c r="T1538" s="981"/>
      <c r="U1538" s="981"/>
      <c r="V1538" s="981"/>
      <c r="W1538" s="981"/>
      <c r="X1538" s="981"/>
      <c r="Y1538" s="981"/>
      <c r="Z1538" s="981"/>
      <c r="AA1538" s="981"/>
      <c r="AB1538" s="981"/>
      <c r="AC1538" s="981"/>
      <c r="AD1538" s="981"/>
      <c r="AE1538" s="981"/>
      <c r="AF1538" s="981"/>
    </row>
    <row r="1539" spans="1:32">
      <c r="A1539" s="981"/>
      <c r="B1539" s="635"/>
      <c r="J1539" s="982"/>
      <c r="K1539" s="982"/>
      <c r="O1539" s="981"/>
      <c r="P1539" s="981"/>
      <c r="Q1539" s="981"/>
      <c r="R1539" s="981"/>
      <c r="S1539" s="981"/>
      <c r="T1539" s="981"/>
      <c r="U1539" s="981"/>
      <c r="V1539" s="981"/>
      <c r="W1539" s="981"/>
      <c r="X1539" s="981"/>
      <c r="Y1539" s="981"/>
      <c r="Z1539" s="981"/>
      <c r="AA1539" s="981"/>
      <c r="AB1539" s="981"/>
      <c r="AC1539" s="981"/>
      <c r="AD1539" s="981"/>
      <c r="AE1539" s="981"/>
      <c r="AF1539" s="981"/>
    </row>
    <row r="1540" spans="1:32">
      <c r="A1540" s="981"/>
      <c r="B1540" s="635"/>
      <c r="J1540" s="982"/>
      <c r="K1540" s="982"/>
      <c r="O1540" s="981"/>
      <c r="P1540" s="981"/>
      <c r="Q1540" s="981"/>
      <c r="R1540" s="981"/>
      <c r="S1540" s="981"/>
      <c r="T1540" s="981"/>
      <c r="U1540" s="981"/>
      <c r="V1540" s="981"/>
      <c r="W1540" s="981"/>
      <c r="X1540" s="981"/>
      <c r="Y1540" s="981"/>
      <c r="Z1540" s="981"/>
      <c r="AA1540" s="981"/>
      <c r="AB1540" s="981"/>
      <c r="AC1540" s="981"/>
      <c r="AD1540" s="981"/>
      <c r="AE1540" s="981"/>
      <c r="AF1540" s="981"/>
    </row>
    <row r="1541" spans="1:32">
      <c r="A1541" s="981"/>
      <c r="B1541" s="635"/>
      <c r="J1541" s="982"/>
      <c r="K1541" s="982"/>
      <c r="O1541" s="981"/>
      <c r="P1541" s="981"/>
      <c r="Q1541" s="981"/>
      <c r="R1541" s="981"/>
      <c r="S1541" s="981"/>
      <c r="T1541" s="981"/>
      <c r="U1541" s="981"/>
      <c r="V1541" s="981"/>
      <c r="W1541" s="981"/>
      <c r="X1541" s="981"/>
      <c r="Y1541" s="981"/>
      <c r="Z1541" s="981"/>
      <c r="AA1541" s="981"/>
      <c r="AB1541" s="981"/>
      <c r="AC1541" s="981"/>
      <c r="AD1541" s="981"/>
      <c r="AE1541" s="981"/>
      <c r="AF1541" s="981"/>
    </row>
    <row r="1542" spans="1:32">
      <c r="A1542" s="981"/>
      <c r="B1542" s="635"/>
      <c r="J1542" s="982"/>
      <c r="K1542" s="982"/>
      <c r="O1542" s="981"/>
      <c r="P1542" s="981"/>
      <c r="Q1542" s="981"/>
      <c r="R1542" s="981"/>
      <c r="S1542" s="981"/>
      <c r="T1542" s="981"/>
      <c r="U1542" s="981"/>
      <c r="V1542" s="981"/>
      <c r="W1542" s="981"/>
      <c r="X1542" s="981"/>
      <c r="Y1542" s="981"/>
      <c r="Z1542" s="981"/>
      <c r="AA1542" s="981"/>
      <c r="AB1542" s="981"/>
      <c r="AC1542" s="981"/>
      <c r="AD1542" s="981"/>
      <c r="AE1542" s="981"/>
      <c r="AF1542" s="981"/>
    </row>
    <row r="1543" spans="1:32">
      <c r="A1543" s="981"/>
      <c r="B1543" s="635"/>
      <c r="J1543" s="982"/>
      <c r="K1543" s="982"/>
      <c r="O1543" s="981"/>
      <c r="P1543" s="981"/>
      <c r="Q1543" s="981"/>
      <c r="R1543" s="981"/>
      <c r="S1543" s="981"/>
      <c r="T1543" s="981"/>
      <c r="U1543" s="981"/>
      <c r="V1543" s="981"/>
      <c r="W1543" s="981"/>
      <c r="X1543" s="981"/>
      <c r="Y1543" s="981"/>
      <c r="Z1543" s="981"/>
      <c r="AA1543" s="981"/>
      <c r="AB1543" s="981"/>
      <c r="AC1543" s="981"/>
      <c r="AD1543" s="981"/>
      <c r="AE1543" s="981"/>
      <c r="AF1543" s="981"/>
    </row>
    <row r="1544" spans="1:32">
      <c r="A1544" s="981"/>
      <c r="B1544" s="635"/>
      <c r="J1544" s="982"/>
      <c r="K1544" s="982"/>
      <c r="O1544" s="981"/>
      <c r="P1544" s="981"/>
      <c r="Q1544" s="981"/>
      <c r="R1544" s="981"/>
      <c r="S1544" s="981"/>
      <c r="T1544" s="981"/>
      <c r="U1544" s="981"/>
      <c r="V1544" s="981"/>
      <c r="W1544" s="981"/>
      <c r="X1544" s="981"/>
      <c r="Y1544" s="981"/>
      <c r="Z1544" s="981"/>
      <c r="AA1544" s="981"/>
      <c r="AB1544" s="981"/>
      <c r="AC1544" s="981"/>
      <c r="AD1544" s="981"/>
      <c r="AE1544" s="981"/>
      <c r="AF1544" s="981"/>
    </row>
    <row r="1545" spans="1:32">
      <c r="A1545" s="981"/>
      <c r="B1545" s="635"/>
      <c r="J1545" s="982"/>
      <c r="K1545" s="982"/>
      <c r="O1545" s="981"/>
      <c r="P1545" s="981"/>
      <c r="Q1545" s="981"/>
      <c r="R1545" s="981"/>
      <c r="S1545" s="981"/>
      <c r="T1545" s="981"/>
      <c r="U1545" s="981"/>
      <c r="V1545" s="981"/>
      <c r="W1545" s="981"/>
      <c r="X1545" s="981"/>
      <c r="Y1545" s="981"/>
      <c r="Z1545" s="981"/>
      <c r="AA1545" s="981"/>
      <c r="AB1545" s="981"/>
      <c r="AC1545" s="981"/>
      <c r="AD1545" s="981"/>
      <c r="AE1545" s="981"/>
      <c r="AF1545" s="981"/>
    </row>
    <row r="1546" spans="1:32">
      <c r="A1546" s="981"/>
      <c r="B1546" s="635"/>
      <c r="J1546" s="982"/>
      <c r="K1546" s="982"/>
      <c r="O1546" s="981"/>
      <c r="P1546" s="981"/>
      <c r="Q1546" s="981"/>
      <c r="R1546" s="981"/>
      <c r="S1546" s="981"/>
      <c r="T1546" s="981"/>
      <c r="U1546" s="981"/>
      <c r="V1546" s="981"/>
      <c r="W1546" s="981"/>
      <c r="X1546" s="981"/>
      <c r="Y1546" s="981"/>
      <c r="Z1546" s="981"/>
      <c r="AA1546" s="981"/>
      <c r="AB1546" s="981"/>
      <c r="AC1546" s="981"/>
      <c r="AD1546" s="981"/>
      <c r="AE1546" s="981"/>
      <c r="AF1546" s="981"/>
    </row>
    <row r="1547" spans="1:32">
      <c r="A1547" s="981"/>
      <c r="B1547" s="635"/>
      <c r="J1547" s="982"/>
      <c r="K1547" s="982"/>
      <c r="O1547" s="981"/>
      <c r="P1547" s="981"/>
      <c r="Q1547" s="981"/>
      <c r="R1547" s="981"/>
      <c r="S1547" s="981"/>
      <c r="T1547" s="981"/>
      <c r="U1547" s="981"/>
      <c r="V1547" s="981"/>
      <c r="W1547" s="981"/>
      <c r="X1547" s="981"/>
      <c r="Y1547" s="981"/>
      <c r="Z1547" s="981"/>
      <c r="AA1547" s="981"/>
      <c r="AB1547" s="981"/>
      <c r="AC1547" s="981"/>
      <c r="AD1547" s="981"/>
      <c r="AE1547" s="981"/>
      <c r="AF1547" s="981"/>
    </row>
    <row r="1548" spans="1:32">
      <c r="A1548" s="981"/>
      <c r="B1548" s="635"/>
      <c r="J1548" s="982"/>
      <c r="K1548" s="982"/>
      <c r="O1548" s="981"/>
      <c r="P1548" s="981"/>
      <c r="Q1548" s="981"/>
      <c r="R1548" s="981"/>
      <c r="S1548" s="981"/>
      <c r="T1548" s="981"/>
      <c r="U1548" s="981"/>
      <c r="V1548" s="981"/>
      <c r="W1548" s="981"/>
      <c r="X1548" s="981"/>
      <c r="Y1548" s="981"/>
      <c r="Z1548" s="981"/>
      <c r="AA1548" s="981"/>
      <c r="AB1548" s="981"/>
      <c r="AC1548" s="981"/>
      <c r="AD1548" s="981"/>
      <c r="AE1548" s="981"/>
      <c r="AF1548" s="981"/>
    </row>
    <row r="1549" spans="1:32">
      <c r="A1549" s="981"/>
      <c r="B1549" s="635"/>
      <c r="J1549" s="982"/>
      <c r="K1549" s="982"/>
      <c r="O1549" s="981"/>
      <c r="P1549" s="981"/>
      <c r="Q1549" s="981"/>
      <c r="R1549" s="981"/>
      <c r="S1549" s="981"/>
      <c r="T1549" s="981"/>
      <c r="U1549" s="981"/>
      <c r="V1549" s="981"/>
      <c r="W1549" s="981"/>
      <c r="X1549" s="981"/>
      <c r="Y1549" s="981"/>
      <c r="Z1549" s="981"/>
      <c r="AA1549" s="981"/>
      <c r="AB1549" s="981"/>
      <c r="AC1549" s="981"/>
      <c r="AD1549" s="981"/>
      <c r="AE1549" s="981"/>
      <c r="AF1549" s="981"/>
    </row>
    <row r="1550" spans="1:32">
      <c r="A1550" s="981"/>
      <c r="B1550" s="635"/>
      <c r="J1550" s="982"/>
      <c r="K1550" s="982"/>
      <c r="O1550" s="981"/>
      <c r="P1550" s="981"/>
      <c r="Q1550" s="981"/>
      <c r="R1550" s="981"/>
      <c r="S1550" s="981"/>
      <c r="T1550" s="981"/>
      <c r="U1550" s="981"/>
      <c r="V1550" s="981"/>
      <c r="W1550" s="981"/>
      <c r="X1550" s="981"/>
      <c r="Y1550" s="981"/>
      <c r="Z1550" s="981"/>
      <c r="AA1550" s="981"/>
      <c r="AB1550" s="981"/>
      <c r="AC1550" s="981"/>
      <c r="AD1550" s="981"/>
      <c r="AE1550" s="981"/>
      <c r="AF1550" s="981"/>
    </row>
    <row r="1551" spans="1:32">
      <c r="A1551" s="981"/>
      <c r="B1551" s="635"/>
      <c r="J1551" s="982"/>
      <c r="K1551" s="982"/>
      <c r="O1551" s="981"/>
      <c r="P1551" s="981"/>
      <c r="Q1551" s="981"/>
      <c r="R1551" s="981"/>
      <c r="S1551" s="981"/>
      <c r="T1551" s="981"/>
      <c r="U1551" s="981"/>
      <c r="V1551" s="981"/>
      <c r="W1551" s="981"/>
      <c r="X1551" s="981"/>
      <c r="Y1551" s="981"/>
      <c r="Z1551" s="981"/>
      <c r="AA1551" s="981"/>
      <c r="AB1551" s="981"/>
      <c r="AC1551" s="981"/>
      <c r="AD1551" s="981"/>
      <c r="AE1551" s="981"/>
      <c r="AF1551" s="981"/>
    </row>
    <row r="1552" spans="1:32">
      <c r="A1552" s="981"/>
      <c r="B1552" s="635"/>
      <c r="J1552" s="982"/>
      <c r="K1552" s="982"/>
      <c r="O1552" s="981"/>
      <c r="P1552" s="981"/>
      <c r="Q1552" s="981"/>
      <c r="R1552" s="981"/>
      <c r="S1552" s="981"/>
      <c r="T1552" s="981"/>
      <c r="U1552" s="981"/>
      <c r="V1552" s="981"/>
      <c r="W1552" s="981"/>
      <c r="X1552" s="981"/>
      <c r="Y1552" s="981"/>
      <c r="Z1552" s="981"/>
      <c r="AA1552" s="981"/>
      <c r="AB1552" s="981"/>
      <c r="AC1552" s="981"/>
      <c r="AD1552" s="981"/>
      <c r="AE1552" s="981"/>
      <c r="AF1552" s="981"/>
    </row>
    <row r="1553" spans="1:32">
      <c r="A1553" s="981"/>
      <c r="B1553" s="635"/>
      <c r="J1553" s="982"/>
      <c r="K1553" s="982"/>
      <c r="O1553" s="981"/>
      <c r="P1553" s="981"/>
      <c r="Q1553" s="981"/>
      <c r="R1553" s="981"/>
      <c r="S1553" s="981"/>
      <c r="T1553" s="981"/>
      <c r="U1553" s="981"/>
      <c r="V1553" s="981"/>
      <c r="W1553" s="981"/>
      <c r="X1553" s="981"/>
      <c r="Y1553" s="981"/>
      <c r="Z1553" s="981"/>
      <c r="AA1553" s="981"/>
      <c r="AB1553" s="981"/>
      <c r="AC1553" s="981"/>
      <c r="AD1553" s="981"/>
      <c r="AE1553" s="981"/>
      <c r="AF1553" s="981"/>
    </row>
    <row r="1554" spans="1:32">
      <c r="A1554" s="981"/>
      <c r="B1554" s="635"/>
      <c r="J1554" s="982"/>
      <c r="K1554" s="982"/>
      <c r="O1554" s="981"/>
      <c r="P1554" s="981"/>
      <c r="Q1554" s="981"/>
      <c r="R1554" s="981"/>
      <c r="S1554" s="981"/>
      <c r="T1554" s="981"/>
      <c r="U1554" s="981"/>
      <c r="V1554" s="981"/>
      <c r="W1554" s="981"/>
      <c r="X1554" s="981"/>
      <c r="Y1554" s="981"/>
      <c r="Z1554" s="981"/>
      <c r="AA1554" s="981"/>
      <c r="AB1554" s="981"/>
      <c r="AC1554" s="981"/>
      <c r="AD1554" s="981"/>
      <c r="AE1554" s="981"/>
      <c r="AF1554" s="981"/>
    </row>
    <row r="1555" spans="1:32">
      <c r="A1555" s="981"/>
      <c r="B1555" s="635"/>
      <c r="J1555" s="982"/>
      <c r="K1555" s="982"/>
      <c r="O1555" s="981"/>
      <c r="P1555" s="981"/>
      <c r="Q1555" s="981"/>
      <c r="R1555" s="981"/>
      <c r="S1555" s="981"/>
      <c r="T1555" s="981"/>
      <c r="U1555" s="981"/>
      <c r="V1555" s="981"/>
      <c r="W1555" s="981"/>
      <c r="X1555" s="981"/>
      <c r="Y1555" s="981"/>
      <c r="Z1555" s="981"/>
      <c r="AA1555" s="981"/>
      <c r="AB1555" s="981"/>
      <c r="AC1555" s="981"/>
      <c r="AD1555" s="981"/>
      <c r="AE1555" s="981"/>
      <c r="AF1555" s="981"/>
    </row>
    <row r="1556" spans="1:32">
      <c r="A1556" s="981"/>
      <c r="B1556" s="635"/>
      <c r="J1556" s="982"/>
      <c r="K1556" s="982"/>
      <c r="O1556" s="981"/>
      <c r="P1556" s="981"/>
      <c r="Q1556" s="981"/>
      <c r="R1556" s="981"/>
      <c r="S1556" s="981"/>
      <c r="T1556" s="981"/>
      <c r="U1556" s="981"/>
      <c r="V1556" s="981"/>
      <c r="W1556" s="981"/>
      <c r="X1556" s="981"/>
      <c r="Y1556" s="981"/>
      <c r="Z1556" s="981"/>
      <c r="AA1556" s="981"/>
      <c r="AB1556" s="981"/>
      <c r="AC1556" s="981"/>
      <c r="AD1556" s="981"/>
      <c r="AE1556" s="981"/>
      <c r="AF1556" s="981"/>
    </row>
    <row r="1557" spans="1:32">
      <c r="A1557" s="981"/>
      <c r="B1557" s="635"/>
      <c r="J1557" s="982"/>
      <c r="K1557" s="982"/>
      <c r="O1557" s="981"/>
      <c r="P1557" s="981"/>
      <c r="Q1557" s="981"/>
      <c r="R1557" s="981"/>
      <c r="S1557" s="981"/>
      <c r="T1557" s="981"/>
      <c r="U1557" s="981"/>
      <c r="V1557" s="981"/>
      <c r="W1557" s="981"/>
      <c r="X1557" s="981"/>
      <c r="Y1557" s="981"/>
      <c r="Z1557" s="981"/>
      <c r="AA1557" s="981"/>
      <c r="AB1557" s="981"/>
      <c r="AC1557" s="981"/>
      <c r="AD1557" s="981"/>
      <c r="AE1557" s="981"/>
      <c r="AF1557" s="981"/>
    </row>
    <row r="1558" spans="1:32">
      <c r="A1558" s="981"/>
      <c r="B1558" s="635"/>
      <c r="J1558" s="982"/>
      <c r="K1558" s="982"/>
      <c r="O1558" s="981"/>
      <c r="P1558" s="981"/>
      <c r="Q1558" s="981"/>
      <c r="R1558" s="981"/>
      <c r="S1558" s="981"/>
      <c r="T1558" s="981"/>
      <c r="U1558" s="981"/>
      <c r="V1558" s="981"/>
      <c r="W1558" s="981"/>
      <c r="X1558" s="981"/>
      <c r="Y1558" s="981"/>
      <c r="Z1558" s="981"/>
      <c r="AA1558" s="981"/>
      <c r="AB1558" s="981"/>
      <c r="AC1558" s="981"/>
      <c r="AD1558" s="981"/>
      <c r="AE1558" s="981"/>
      <c r="AF1558" s="981"/>
    </row>
    <row r="1559" spans="1:32">
      <c r="A1559" s="981"/>
      <c r="B1559" s="635"/>
      <c r="J1559" s="982"/>
      <c r="K1559" s="982"/>
      <c r="O1559" s="981"/>
      <c r="P1559" s="981"/>
      <c r="Q1559" s="981"/>
      <c r="R1559" s="981"/>
      <c r="S1559" s="981"/>
      <c r="T1559" s="981"/>
      <c r="U1559" s="981"/>
      <c r="V1559" s="981"/>
      <c r="W1559" s="981"/>
      <c r="X1559" s="981"/>
      <c r="Y1559" s="981"/>
      <c r="Z1559" s="981"/>
      <c r="AA1559" s="981"/>
      <c r="AB1559" s="981"/>
      <c r="AC1559" s="981"/>
      <c r="AD1559" s="981"/>
      <c r="AE1559" s="981"/>
      <c r="AF1559" s="981"/>
    </row>
    <row r="1560" spans="1:32">
      <c r="A1560" s="981"/>
      <c r="B1560" s="635"/>
      <c r="J1560" s="982"/>
      <c r="K1560" s="982"/>
      <c r="O1560" s="981"/>
      <c r="P1560" s="981"/>
      <c r="Q1560" s="981"/>
      <c r="R1560" s="981"/>
      <c r="S1560" s="981"/>
      <c r="T1560" s="981"/>
      <c r="U1560" s="981"/>
      <c r="V1560" s="981"/>
      <c r="W1560" s="981"/>
      <c r="X1560" s="981"/>
      <c r="Y1560" s="981"/>
      <c r="Z1560" s="981"/>
      <c r="AA1560" s="981"/>
      <c r="AB1560" s="981"/>
      <c r="AC1560" s="981"/>
      <c r="AD1560" s="981"/>
      <c r="AE1560" s="981"/>
      <c r="AF1560" s="981"/>
    </row>
    <row r="1561" spans="1:32">
      <c r="A1561" s="981"/>
      <c r="B1561" s="635"/>
      <c r="J1561" s="982"/>
      <c r="K1561" s="982"/>
      <c r="O1561" s="981"/>
      <c r="P1561" s="981"/>
      <c r="Q1561" s="981"/>
      <c r="R1561" s="981"/>
      <c r="S1561" s="981"/>
      <c r="T1561" s="981"/>
      <c r="U1561" s="981"/>
      <c r="V1561" s="981"/>
      <c r="W1561" s="981"/>
      <c r="X1561" s="981"/>
      <c r="Y1561" s="981"/>
      <c r="Z1561" s="981"/>
      <c r="AA1561" s="981"/>
      <c r="AB1561" s="981"/>
      <c r="AC1561" s="981"/>
      <c r="AD1561" s="981"/>
      <c r="AE1561" s="981"/>
      <c r="AF1561" s="981"/>
    </row>
    <row r="1562" spans="1:32">
      <c r="A1562" s="981"/>
      <c r="B1562" s="635"/>
      <c r="J1562" s="982"/>
      <c r="K1562" s="982"/>
      <c r="O1562" s="981"/>
      <c r="P1562" s="981"/>
      <c r="Q1562" s="981"/>
      <c r="R1562" s="981"/>
      <c r="S1562" s="981"/>
      <c r="T1562" s="981"/>
      <c r="U1562" s="981"/>
      <c r="V1562" s="981"/>
      <c r="W1562" s="981"/>
      <c r="X1562" s="981"/>
      <c r="Y1562" s="981"/>
      <c r="Z1562" s="981"/>
      <c r="AA1562" s="981"/>
      <c r="AB1562" s="981"/>
      <c r="AC1562" s="981"/>
      <c r="AD1562" s="981"/>
      <c r="AE1562" s="981"/>
      <c r="AF1562" s="981"/>
    </row>
    <row r="1563" spans="1:32">
      <c r="A1563" s="981"/>
      <c r="B1563" s="635"/>
      <c r="J1563" s="982"/>
      <c r="K1563" s="982"/>
      <c r="O1563" s="981"/>
      <c r="P1563" s="981"/>
      <c r="Q1563" s="981"/>
      <c r="R1563" s="981"/>
      <c r="S1563" s="981"/>
      <c r="T1563" s="981"/>
      <c r="U1563" s="981"/>
      <c r="V1563" s="981"/>
      <c r="W1563" s="981"/>
      <c r="X1563" s="981"/>
      <c r="Y1563" s="981"/>
      <c r="Z1563" s="981"/>
      <c r="AA1563" s="981"/>
      <c r="AB1563" s="981"/>
      <c r="AC1563" s="981"/>
      <c r="AD1563" s="981"/>
      <c r="AE1563" s="981"/>
      <c r="AF1563" s="981"/>
    </row>
    <row r="1564" spans="1:32">
      <c r="A1564" s="981"/>
      <c r="B1564" s="635"/>
      <c r="J1564" s="982"/>
      <c r="K1564" s="982"/>
      <c r="O1564" s="981"/>
      <c r="P1564" s="981"/>
      <c r="Q1564" s="981"/>
      <c r="R1564" s="981"/>
      <c r="S1564" s="981"/>
      <c r="T1564" s="981"/>
      <c r="U1564" s="981"/>
      <c r="V1564" s="981"/>
      <c r="W1564" s="981"/>
      <c r="X1564" s="981"/>
      <c r="Y1564" s="981"/>
      <c r="Z1564" s="981"/>
      <c r="AA1564" s="981"/>
      <c r="AB1564" s="981"/>
      <c r="AC1564" s="981"/>
      <c r="AD1564" s="981"/>
      <c r="AE1564" s="981"/>
      <c r="AF1564" s="981"/>
    </row>
    <row r="1565" spans="1:32">
      <c r="A1565" s="981"/>
      <c r="B1565" s="635"/>
      <c r="J1565" s="982"/>
      <c r="K1565" s="982"/>
      <c r="O1565" s="981"/>
      <c r="P1565" s="981"/>
      <c r="Q1565" s="981"/>
      <c r="R1565" s="981"/>
      <c r="S1565" s="981"/>
      <c r="T1565" s="981"/>
      <c r="U1565" s="981"/>
      <c r="V1565" s="981"/>
      <c r="W1565" s="981"/>
      <c r="X1565" s="981"/>
      <c r="Y1565" s="981"/>
      <c r="Z1565" s="981"/>
      <c r="AA1565" s="981"/>
      <c r="AB1565" s="981"/>
      <c r="AC1565" s="981"/>
      <c r="AD1565" s="981"/>
      <c r="AE1565" s="981"/>
      <c r="AF1565" s="981"/>
    </row>
    <row r="1566" spans="1:32">
      <c r="A1566" s="981"/>
      <c r="B1566" s="635"/>
      <c r="J1566" s="982"/>
      <c r="K1566" s="982"/>
      <c r="O1566" s="981"/>
      <c r="P1566" s="981"/>
      <c r="Q1566" s="981"/>
      <c r="R1566" s="981"/>
      <c r="S1566" s="981"/>
      <c r="T1566" s="981"/>
      <c r="U1566" s="981"/>
      <c r="V1566" s="981"/>
      <c r="W1566" s="981"/>
      <c r="X1566" s="981"/>
      <c r="Y1566" s="981"/>
      <c r="Z1566" s="981"/>
      <c r="AA1566" s="981"/>
      <c r="AB1566" s="981"/>
      <c r="AC1566" s="981"/>
      <c r="AD1566" s="981"/>
      <c r="AE1566" s="981"/>
      <c r="AF1566" s="981"/>
    </row>
    <row r="1567" spans="1:32">
      <c r="A1567" s="981"/>
      <c r="B1567" s="635"/>
      <c r="J1567" s="982"/>
      <c r="K1567" s="982"/>
      <c r="O1567" s="981"/>
      <c r="P1567" s="981"/>
      <c r="Q1567" s="981"/>
      <c r="R1567" s="981"/>
      <c r="S1567" s="981"/>
      <c r="T1567" s="981"/>
      <c r="U1567" s="981"/>
      <c r="V1567" s="981"/>
      <c r="W1567" s="981"/>
      <c r="X1567" s="981"/>
      <c r="Y1567" s="981"/>
      <c r="Z1567" s="981"/>
      <c r="AA1567" s="981"/>
      <c r="AB1567" s="981"/>
      <c r="AC1567" s="981"/>
      <c r="AD1567" s="981"/>
      <c r="AE1567" s="981"/>
      <c r="AF1567" s="981"/>
    </row>
    <row r="1568" spans="1:32">
      <c r="A1568" s="981"/>
      <c r="B1568" s="635"/>
      <c r="J1568" s="982"/>
      <c r="K1568" s="982"/>
      <c r="O1568" s="981"/>
      <c r="P1568" s="981"/>
      <c r="Q1568" s="981"/>
      <c r="R1568" s="981"/>
      <c r="S1568" s="981"/>
      <c r="T1568" s="981"/>
      <c r="U1568" s="981"/>
      <c r="V1568" s="981"/>
      <c r="W1568" s="981"/>
      <c r="X1568" s="981"/>
      <c r="Y1568" s="981"/>
      <c r="Z1568" s="981"/>
      <c r="AA1568" s="981"/>
      <c r="AB1568" s="981"/>
      <c r="AC1568" s="981"/>
      <c r="AD1568" s="981"/>
      <c r="AE1568" s="981"/>
      <c r="AF1568" s="981"/>
    </row>
    <row r="1569" spans="1:32">
      <c r="A1569" s="981"/>
      <c r="B1569" s="635"/>
      <c r="J1569" s="982"/>
      <c r="K1569" s="982"/>
      <c r="O1569" s="981"/>
      <c r="P1569" s="981"/>
      <c r="Q1569" s="981"/>
      <c r="R1569" s="981"/>
      <c r="S1569" s="981"/>
      <c r="T1569" s="981"/>
      <c r="U1569" s="981"/>
      <c r="V1569" s="981"/>
      <c r="W1569" s="981"/>
      <c r="X1569" s="981"/>
      <c r="Y1569" s="981"/>
      <c r="Z1569" s="981"/>
      <c r="AA1569" s="981"/>
      <c r="AB1569" s="981"/>
      <c r="AC1569" s="981"/>
      <c r="AD1569" s="981"/>
      <c r="AE1569" s="981"/>
      <c r="AF1569" s="981"/>
    </row>
    <row r="1570" spans="1:32">
      <c r="A1570" s="981"/>
      <c r="B1570" s="635"/>
      <c r="J1570" s="982"/>
      <c r="K1570" s="982"/>
      <c r="O1570" s="981"/>
      <c r="P1570" s="981"/>
      <c r="Q1570" s="981"/>
      <c r="R1570" s="981"/>
      <c r="S1570" s="981"/>
      <c r="T1570" s="981"/>
      <c r="U1570" s="981"/>
      <c r="V1570" s="981"/>
      <c r="W1570" s="981"/>
      <c r="X1570" s="981"/>
      <c r="Y1570" s="981"/>
      <c r="Z1570" s="981"/>
      <c r="AA1570" s="981"/>
      <c r="AB1570" s="981"/>
      <c r="AC1570" s="981"/>
      <c r="AD1570" s="981"/>
      <c r="AE1570" s="981"/>
      <c r="AF1570" s="981"/>
    </row>
    <row r="1571" spans="1:32">
      <c r="A1571" s="981"/>
      <c r="B1571" s="635"/>
      <c r="J1571" s="982"/>
      <c r="K1571" s="982"/>
      <c r="O1571" s="981"/>
      <c r="P1571" s="981"/>
      <c r="Q1571" s="981"/>
      <c r="R1571" s="981"/>
      <c r="S1571" s="981"/>
      <c r="T1571" s="981"/>
      <c r="U1571" s="981"/>
      <c r="V1571" s="981"/>
      <c r="W1571" s="981"/>
      <c r="X1571" s="981"/>
      <c r="Y1571" s="981"/>
      <c r="Z1571" s="981"/>
      <c r="AA1571" s="981"/>
      <c r="AB1571" s="981"/>
      <c r="AC1571" s="981"/>
      <c r="AD1571" s="981"/>
      <c r="AE1571" s="981"/>
      <c r="AF1571" s="981"/>
    </row>
    <row r="1572" spans="1:32">
      <c r="A1572" s="981"/>
      <c r="B1572" s="635"/>
      <c r="J1572" s="982"/>
      <c r="K1572" s="982"/>
      <c r="O1572" s="981"/>
      <c r="P1572" s="981"/>
      <c r="Q1572" s="981"/>
      <c r="R1572" s="981"/>
      <c r="S1572" s="981"/>
      <c r="T1572" s="981"/>
      <c r="U1572" s="981"/>
      <c r="V1572" s="981"/>
      <c r="W1572" s="981"/>
      <c r="X1572" s="981"/>
      <c r="Y1572" s="981"/>
      <c r="Z1572" s="981"/>
      <c r="AA1572" s="981"/>
      <c r="AB1572" s="981"/>
      <c r="AC1572" s="981"/>
      <c r="AD1572" s="981"/>
      <c r="AE1572" s="981"/>
      <c r="AF1572" s="981"/>
    </row>
    <row r="1573" spans="1:32">
      <c r="A1573" s="981"/>
      <c r="B1573" s="635"/>
      <c r="J1573" s="982"/>
      <c r="K1573" s="982"/>
      <c r="O1573" s="981"/>
      <c r="P1573" s="981"/>
      <c r="Q1573" s="981"/>
      <c r="R1573" s="981"/>
      <c r="S1573" s="981"/>
      <c r="T1573" s="981"/>
      <c r="U1573" s="981"/>
      <c r="V1573" s="981"/>
      <c r="W1573" s="981"/>
      <c r="X1573" s="981"/>
      <c r="Y1573" s="981"/>
      <c r="Z1573" s="981"/>
      <c r="AA1573" s="981"/>
      <c r="AB1573" s="981"/>
      <c r="AC1573" s="981"/>
      <c r="AD1573" s="981"/>
      <c r="AE1573" s="981"/>
      <c r="AF1573" s="981"/>
    </row>
    <row r="1574" spans="1:32">
      <c r="A1574" s="981"/>
      <c r="B1574" s="635"/>
      <c r="J1574" s="982"/>
      <c r="K1574" s="982"/>
      <c r="O1574" s="981"/>
      <c r="P1574" s="981"/>
      <c r="Q1574" s="981"/>
      <c r="R1574" s="981"/>
      <c r="S1574" s="981"/>
      <c r="T1574" s="981"/>
      <c r="U1574" s="981"/>
      <c r="V1574" s="981"/>
      <c r="W1574" s="981"/>
      <c r="X1574" s="981"/>
      <c r="Y1574" s="981"/>
      <c r="Z1574" s="981"/>
      <c r="AA1574" s="981"/>
      <c r="AB1574" s="981"/>
      <c r="AC1574" s="981"/>
      <c r="AD1574" s="981"/>
      <c r="AE1574" s="981"/>
      <c r="AF1574" s="981"/>
    </row>
    <row r="1575" spans="1:32">
      <c r="A1575" s="981"/>
      <c r="B1575" s="635"/>
      <c r="J1575" s="982"/>
      <c r="K1575" s="982"/>
      <c r="O1575" s="981"/>
      <c r="P1575" s="981"/>
      <c r="Q1575" s="981"/>
      <c r="R1575" s="981"/>
      <c r="S1575" s="981"/>
      <c r="T1575" s="981"/>
      <c r="U1575" s="981"/>
      <c r="V1575" s="981"/>
      <c r="W1575" s="981"/>
      <c r="X1575" s="981"/>
      <c r="Y1575" s="981"/>
      <c r="Z1575" s="981"/>
      <c r="AA1575" s="981"/>
      <c r="AB1575" s="981"/>
      <c r="AC1575" s="981"/>
      <c r="AD1575" s="981"/>
      <c r="AE1575" s="981"/>
      <c r="AF1575" s="981"/>
    </row>
    <row r="1576" spans="1:32">
      <c r="A1576" s="981"/>
      <c r="B1576" s="635"/>
      <c r="J1576" s="982"/>
      <c r="K1576" s="982"/>
      <c r="O1576" s="981"/>
      <c r="P1576" s="981"/>
      <c r="Q1576" s="981"/>
      <c r="R1576" s="981"/>
      <c r="S1576" s="981"/>
      <c r="T1576" s="981"/>
      <c r="U1576" s="981"/>
      <c r="V1576" s="981"/>
      <c r="W1576" s="981"/>
      <c r="X1576" s="981"/>
      <c r="Y1576" s="981"/>
      <c r="Z1576" s="981"/>
      <c r="AA1576" s="981"/>
      <c r="AB1576" s="981"/>
      <c r="AC1576" s="981"/>
      <c r="AD1576" s="981"/>
      <c r="AE1576" s="981"/>
      <c r="AF1576" s="981"/>
    </row>
    <row r="1577" spans="1:32">
      <c r="A1577" s="981"/>
      <c r="B1577" s="635"/>
      <c r="J1577" s="982"/>
      <c r="K1577" s="982"/>
      <c r="O1577" s="981"/>
      <c r="P1577" s="981"/>
      <c r="Q1577" s="981"/>
      <c r="R1577" s="981"/>
      <c r="S1577" s="981"/>
      <c r="T1577" s="981"/>
      <c r="U1577" s="981"/>
      <c r="V1577" s="981"/>
      <c r="W1577" s="981"/>
      <c r="X1577" s="981"/>
      <c r="Y1577" s="981"/>
      <c r="Z1577" s="981"/>
      <c r="AA1577" s="981"/>
      <c r="AB1577" s="981"/>
      <c r="AC1577" s="981"/>
      <c r="AD1577" s="981"/>
      <c r="AE1577" s="981"/>
      <c r="AF1577" s="981"/>
    </row>
    <row r="1578" spans="1:32">
      <c r="A1578" s="981"/>
      <c r="B1578" s="635"/>
      <c r="J1578" s="982"/>
      <c r="K1578" s="982"/>
      <c r="O1578" s="981"/>
      <c r="P1578" s="981"/>
      <c r="Q1578" s="981"/>
      <c r="R1578" s="981"/>
      <c r="S1578" s="981"/>
      <c r="T1578" s="981"/>
      <c r="U1578" s="981"/>
      <c r="V1578" s="981"/>
      <c r="W1578" s="981"/>
      <c r="X1578" s="981"/>
      <c r="Y1578" s="981"/>
      <c r="Z1578" s="981"/>
      <c r="AA1578" s="981"/>
      <c r="AB1578" s="981"/>
      <c r="AC1578" s="981"/>
      <c r="AD1578" s="981"/>
      <c r="AE1578" s="981"/>
      <c r="AF1578" s="981"/>
    </row>
    <row r="1579" spans="1:32">
      <c r="A1579" s="981"/>
      <c r="B1579" s="635"/>
      <c r="J1579" s="982"/>
      <c r="K1579" s="982"/>
      <c r="O1579" s="981"/>
      <c r="P1579" s="981"/>
      <c r="Q1579" s="981"/>
      <c r="R1579" s="981"/>
      <c r="S1579" s="981"/>
      <c r="T1579" s="981"/>
      <c r="U1579" s="981"/>
      <c r="V1579" s="981"/>
      <c r="W1579" s="981"/>
      <c r="X1579" s="981"/>
      <c r="Y1579" s="981"/>
      <c r="Z1579" s="981"/>
      <c r="AA1579" s="981"/>
      <c r="AB1579" s="981"/>
      <c r="AC1579" s="981"/>
      <c r="AD1579" s="981"/>
      <c r="AE1579" s="981"/>
      <c r="AF1579" s="981"/>
    </row>
    <row r="1580" spans="1:32">
      <c r="A1580" s="981"/>
      <c r="B1580" s="635"/>
      <c r="J1580" s="982"/>
      <c r="K1580" s="982"/>
      <c r="O1580" s="981"/>
      <c r="P1580" s="981"/>
      <c r="Q1580" s="981"/>
      <c r="R1580" s="981"/>
      <c r="S1580" s="981"/>
      <c r="T1580" s="981"/>
      <c r="U1580" s="981"/>
      <c r="V1580" s="981"/>
      <c r="W1580" s="981"/>
      <c r="X1580" s="981"/>
      <c r="Y1580" s="981"/>
      <c r="Z1580" s="981"/>
      <c r="AA1580" s="981"/>
      <c r="AB1580" s="981"/>
      <c r="AC1580" s="981"/>
      <c r="AD1580" s="981"/>
      <c r="AE1580" s="981"/>
      <c r="AF1580" s="981"/>
    </row>
    <row r="1581" spans="1:32">
      <c r="A1581" s="981"/>
      <c r="B1581" s="635"/>
      <c r="J1581" s="982"/>
      <c r="K1581" s="982"/>
      <c r="O1581" s="981"/>
      <c r="P1581" s="981"/>
      <c r="Q1581" s="981"/>
      <c r="R1581" s="981"/>
      <c r="S1581" s="981"/>
      <c r="T1581" s="981"/>
      <c r="U1581" s="981"/>
      <c r="V1581" s="981"/>
      <c r="W1581" s="981"/>
      <c r="X1581" s="981"/>
      <c r="Y1581" s="981"/>
      <c r="Z1581" s="981"/>
      <c r="AA1581" s="981"/>
      <c r="AB1581" s="981"/>
      <c r="AC1581" s="981"/>
      <c r="AD1581" s="981"/>
      <c r="AE1581" s="981"/>
      <c r="AF1581" s="981"/>
    </row>
    <row r="1582" spans="1:32">
      <c r="A1582" s="981"/>
      <c r="B1582" s="635"/>
      <c r="J1582" s="982"/>
      <c r="K1582" s="982"/>
      <c r="O1582" s="981"/>
      <c r="P1582" s="981"/>
      <c r="Q1582" s="981"/>
      <c r="R1582" s="981"/>
      <c r="S1582" s="981"/>
      <c r="T1582" s="981"/>
      <c r="U1582" s="981"/>
      <c r="V1582" s="981"/>
      <c r="W1582" s="981"/>
      <c r="X1582" s="981"/>
      <c r="Y1582" s="981"/>
      <c r="Z1582" s="981"/>
      <c r="AA1582" s="981"/>
      <c r="AB1582" s="981"/>
      <c r="AC1582" s="981"/>
      <c r="AD1582" s="981"/>
      <c r="AE1582" s="981"/>
      <c r="AF1582" s="981"/>
    </row>
    <row r="1583" spans="1:32">
      <c r="A1583" s="981"/>
      <c r="B1583" s="635"/>
      <c r="J1583" s="982"/>
      <c r="K1583" s="982"/>
      <c r="O1583" s="981"/>
      <c r="P1583" s="981"/>
      <c r="Q1583" s="981"/>
      <c r="R1583" s="981"/>
      <c r="S1583" s="981"/>
      <c r="T1583" s="981"/>
      <c r="U1583" s="981"/>
      <c r="V1583" s="981"/>
      <c r="W1583" s="981"/>
      <c r="X1583" s="981"/>
      <c r="Y1583" s="981"/>
      <c r="Z1583" s="981"/>
      <c r="AA1583" s="981"/>
      <c r="AB1583" s="981"/>
      <c r="AC1583" s="981"/>
      <c r="AD1583" s="981"/>
      <c r="AE1583" s="981"/>
      <c r="AF1583" s="981"/>
    </row>
    <row r="1584" spans="1:32">
      <c r="A1584" s="981"/>
      <c r="B1584" s="635"/>
      <c r="J1584" s="982"/>
      <c r="K1584" s="982"/>
      <c r="O1584" s="981"/>
      <c r="P1584" s="981"/>
      <c r="Q1584" s="981"/>
      <c r="R1584" s="981"/>
      <c r="S1584" s="981"/>
      <c r="T1584" s="981"/>
      <c r="U1584" s="981"/>
      <c r="V1584" s="981"/>
      <c r="W1584" s="981"/>
      <c r="X1584" s="981"/>
      <c r="Y1584" s="981"/>
      <c r="Z1584" s="981"/>
      <c r="AA1584" s="981"/>
      <c r="AB1584" s="981"/>
      <c r="AC1584" s="981"/>
      <c r="AD1584" s="981"/>
      <c r="AE1584" s="981"/>
      <c r="AF1584" s="981"/>
    </row>
    <row r="1585" spans="1:32">
      <c r="A1585" s="981"/>
      <c r="B1585" s="635"/>
      <c r="J1585" s="982"/>
      <c r="K1585" s="982"/>
      <c r="O1585" s="981"/>
      <c r="P1585" s="981"/>
      <c r="Q1585" s="981"/>
      <c r="R1585" s="981"/>
      <c r="S1585" s="981"/>
      <c r="T1585" s="981"/>
      <c r="U1585" s="981"/>
      <c r="V1585" s="981"/>
      <c r="W1585" s="981"/>
      <c r="X1585" s="981"/>
      <c r="Y1585" s="981"/>
      <c r="Z1585" s="981"/>
      <c r="AA1585" s="981"/>
      <c r="AB1585" s="981"/>
      <c r="AC1585" s="981"/>
      <c r="AD1585" s="981"/>
      <c r="AE1585" s="981"/>
      <c r="AF1585" s="981"/>
    </row>
    <row r="1586" spans="1:32">
      <c r="A1586" s="981"/>
      <c r="B1586" s="635"/>
      <c r="J1586" s="982"/>
      <c r="K1586" s="982"/>
      <c r="O1586" s="981"/>
      <c r="P1586" s="981"/>
      <c r="Q1586" s="981"/>
      <c r="R1586" s="981"/>
      <c r="S1586" s="981"/>
      <c r="T1586" s="981"/>
      <c r="U1586" s="981"/>
      <c r="V1586" s="981"/>
      <c r="W1586" s="981"/>
      <c r="X1586" s="981"/>
      <c r="Y1586" s="981"/>
      <c r="Z1586" s="981"/>
      <c r="AA1586" s="981"/>
      <c r="AB1586" s="981"/>
      <c r="AC1586" s="981"/>
      <c r="AD1586" s="981"/>
      <c r="AE1586" s="981"/>
      <c r="AF1586" s="981"/>
    </row>
    <row r="1587" spans="1:32">
      <c r="A1587" s="981"/>
      <c r="B1587" s="635"/>
      <c r="J1587" s="982"/>
      <c r="K1587" s="982"/>
      <c r="O1587" s="981"/>
      <c r="P1587" s="981"/>
      <c r="Q1587" s="981"/>
      <c r="R1587" s="981"/>
      <c r="S1587" s="981"/>
      <c r="T1587" s="981"/>
      <c r="U1587" s="981"/>
      <c r="V1587" s="981"/>
      <c r="W1587" s="981"/>
      <c r="X1587" s="981"/>
      <c r="Y1587" s="981"/>
      <c r="Z1587" s="981"/>
      <c r="AA1587" s="981"/>
      <c r="AB1587" s="981"/>
      <c r="AC1587" s="981"/>
      <c r="AD1587" s="981"/>
      <c r="AE1587" s="981"/>
      <c r="AF1587" s="981"/>
    </row>
    <row r="1588" spans="1:32">
      <c r="A1588" s="981"/>
      <c r="B1588" s="635"/>
      <c r="J1588" s="982"/>
      <c r="K1588" s="982"/>
      <c r="O1588" s="981"/>
      <c r="P1588" s="981"/>
      <c r="Q1588" s="981"/>
      <c r="R1588" s="981"/>
      <c r="S1588" s="981"/>
      <c r="T1588" s="981"/>
      <c r="U1588" s="981"/>
      <c r="V1588" s="981"/>
      <c r="W1588" s="981"/>
      <c r="X1588" s="981"/>
      <c r="Y1588" s="981"/>
      <c r="Z1588" s="981"/>
      <c r="AA1588" s="981"/>
      <c r="AB1588" s="981"/>
      <c r="AC1588" s="981"/>
      <c r="AD1588" s="981"/>
      <c r="AE1588" s="981"/>
      <c r="AF1588" s="981"/>
    </row>
    <row r="1589" spans="1:32">
      <c r="A1589" s="981"/>
      <c r="B1589" s="635"/>
      <c r="J1589" s="982"/>
      <c r="K1589" s="982"/>
      <c r="O1589" s="981"/>
      <c r="P1589" s="981"/>
      <c r="Q1589" s="981"/>
      <c r="R1589" s="981"/>
      <c r="S1589" s="981"/>
      <c r="T1589" s="981"/>
      <c r="U1589" s="981"/>
      <c r="V1589" s="981"/>
      <c r="W1589" s="981"/>
      <c r="X1589" s="981"/>
      <c r="Y1589" s="981"/>
      <c r="Z1589" s="981"/>
      <c r="AA1589" s="981"/>
      <c r="AB1589" s="981"/>
      <c r="AC1589" s="981"/>
      <c r="AD1589" s="981"/>
      <c r="AE1589" s="981"/>
      <c r="AF1589" s="981"/>
    </row>
    <row r="1590" spans="1:32">
      <c r="A1590" s="981"/>
      <c r="B1590" s="635"/>
      <c r="J1590" s="982"/>
      <c r="K1590" s="982"/>
      <c r="O1590" s="981"/>
      <c r="P1590" s="981"/>
      <c r="Q1590" s="981"/>
      <c r="R1590" s="981"/>
      <c r="S1590" s="981"/>
      <c r="T1590" s="981"/>
      <c r="U1590" s="981"/>
      <c r="V1590" s="981"/>
      <c r="W1590" s="981"/>
      <c r="X1590" s="981"/>
      <c r="Y1590" s="981"/>
      <c r="Z1590" s="981"/>
      <c r="AA1590" s="981"/>
      <c r="AB1590" s="981"/>
      <c r="AC1590" s="981"/>
      <c r="AD1590" s="981"/>
      <c r="AE1590" s="981"/>
      <c r="AF1590" s="981"/>
    </row>
    <row r="1591" spans="1:32">
      <c r="A1591" s="981"/>
      <c r="B1591" s="635"/>
      <c r="J1591" s="982"/>
      <c r="K1591" s="982"/>
      <c r="O1591" s="981"/>
      <c r="P1591" s="981"/>
      <c r="Q1591" s="981"/>
      <c r="R1591" s="981"/>
      <c r="S1591" s="981"/>
      <c r="T1591" s="981"/>
      <c r="U1591" s="981"/>
      <c r="V1591" s="981"/>
      <c r="W1591" s="981"/>
      <c r="X1591" s="981"/>
      <c r="Y1591" s="981"/>
      <c r="Z1591" s="981"/>
      <c r="AA1591" s="981"/>
      <c r="AB1591" s="981"/>
      <c r="AC1591" s="981"/>
      <c r="AD1591" s="981"/>
      <c r="AE1591" s="981"/>
      <c r="AF1591" s="981"/>
    </row>
    <row r="1592" spans="1:32">
      <c r="A1592" s="981"/>
      <c r="B1592" s="635"/>
      <c r="J1592" s="982"/>
      <c r="K1592" s="982"/>
      <c r="O1592" s="981"/>
      <c r="P1592" s="981"/>
      <c r="Q1592" s="981"/>
      <c r="R1592" s="981"/>
      <c r="S1592" s="981"/>
      <c r="T1592" s="981"/>
      <c r="U1592" s="981"/>
      <c r="V1592" s="981"/>
      <c r="W1592" s="981"/>
      <c r="X1592" s="981"/>
      <c r="Y1592" s="981"/>
      <c r="Z1592" s="981"/>
      <c r="AA1592" s="981"/>
      <c r="AB1592" s="981"/>
      <c r="AC1592" s="981"/>
      <c r="AD1592" s="981"/>
      <c r="AE1592" s="981"/>
      <c r="AF1592" s="981"/>
    </row>
    <row r="1593" spans="1:32">
      <c r="A1593" s="981"/>
      <c r="B1593" s="635"/>
      <c r="J1593" s="982"/>
      <c r="K1593" s="982"/>
      <c r="O1593" s="981"/>
      <c r="P1593" s="981"/>
      <c r="Q1593" s="981"/>
      <c r="R1593" s="981"/>
      <c r="S1593" s="981"/>
      <c r="T1593" s="981"/>
      <c r="U1593" s="981"/>
      <c r="V1593" s="981"/>
      <c r="W1593" s="981"/>
      <c r="X1593" s="981"/>
      <c r="Y1593" s="981"/>
      <c r="Z1593" s="981"/>
      <c r="AA1593" s="981"/>
      <c r="AB1593" s="981"/>
      <c r="AC1593" s="981"/>
      <c r="AD1593" s="981"/>
      <c r="AE1593" s="981"/>
      <c r="AF1593" s="981"/>
    </row>
    <row r="1594" spans="1:32">
      <c r="A1594" s="981"/>
      <c r="B1594" s="635"/>
      <c r="J1594" s="982"/>
      <c r="K1594" s="982"/>
      <c r="O1594" s="981"/>
      <c r="P1594" s="981"/>
      <c r="Q1594" s="981"/>
      <c r="R1594" s="981"/>
      <c r="S1594" s="981"/>
      <c r="T1594" s="981"/>
      <c r="U1594" s="981"/>
      <c r="V1594" s="981"/>
      <c r="W1594" s="981"/>
      <c r="X1594" s="981"/>
      <c r="Y1594" s="981"/>
      <c r="Z1594" s="981"/>
      <c r="AA1594" s="981"/>
      <c r="AB1594" s="981"/>
      <c r="AC1594" s="981"/>
      <c r="AD1594" s="981"/>
      <c r="AE1594" s="981"/>
      <c r="AF1594" s="981"/>
    </row>
    <row r="1595" spans="1:32">
      <c r="A1595" s="981"/>
      <c r="B1595" s="635"/>
      <c r="J1595" s="982"/>
      <c r="K1595" s="982"/>
      <c r="O1595" s="981"/>
      <c r="P1595" s="981"/>
      <c r="Q1595" s="981"/>
      <c r="R1595" s="981"/>
      <c r="S1595" s="981"/>
      <c r="T1595" s="981"/>
      <c r="U1595" s="981"/>
      <c r="V1595" s="981"/>
      <c r="W1595" s="981"/>
      <c r="X1595" s="981"/>
      <c r="Y1595" s="981"/>
      <c r="Z1595" s="981"/>
      <c r="AA1595" s="981"/>
      <c r="AB1595" s="981"/>
      <c r="AC1595" s="981"/>
      <c r="AD1595" s="981"/>
      <c r="AE1595" s="981"/>
      <c r="AF1595" s="981"/>
    </row>
    <row r="1596" spans="1:32">
      <c r="A1596" s="981"/>
      <c r="B1596" s="635"/>
      <c r="J1596" s="982"/>
      <c r="K1596" s="982"/>
      <c r="O1596" s="981"/>
      <c r="P1596" s="981"/>
      <c r="Q1596" s="981"/>
      <c r="R1596" s="981"/>
      <c r="S1596" s="981"/>
      <c r="T1596" s="981"/>
      <c r="U1596" s="981"/>
      <c r="V1596" s="981"/>
      <c r="W1596" s="981"/>
      <c r="X1596" s="981"/>
      <c r="Y1596" s="981"/>
      <c r="Z1596" s="981"/>
      <c r="AA1596" s="981"/>
      <c r="AB1596" s="981"/>
      <c r="AC1596" s="981"/>
      <c r="AD1596" s="981"/>
      <c r="AE1596" s="981"/>
      <c r="AF1596" s="981"/>
    </row>
    <row r="1597" spans="1:32">
      <c r="A1597" s="981"/>
      <c r="B1597" s="635"/>
      <c r="J1597" s="982"/>
      <c r="K1597" s="982"/>
      <c r="O1597" s="981"/>
      <c r="P1597" s="981"/>
      <c r="Q1597" s="981"/>
      <c r="R1597" s="981"/>
      <c r="S1597" s="981"/>
      <c r="T1597" s="981"/>
      <c r="U1597" s="981"/>
      <c r="V1597" s="981"/>
      <c r="W1597" s="981"/>
      <c r="X1597" s="981"/>
      <c r="Y1597" s="981"/>
      <c r="Z1597" s="981"/>
      <c r="AA1597" s="981"/>
      <c r="AB1597" s="981"/>
      <c r="AC1597" s="981"/>
      <c r="AD1597" s="981"/>
      <c r="AE1597" s="981"/>
      <c r="AF1597" s="981"/>
    </row>
    <row r="1598" spans="1:32">
      <c r="A1598" s="981"/>
      <c r="B1598" s="635"/>
      <c r="J1598" s="982"/>
      <c r="K1598" s="982"/>
      <c r="O1598" s="981"/>
      <c r="P1598" s="981"/>
      <c r="Q1598" s="981"/>
      <c r="R1598" s="981"/>
      <c r="S1598" s="981"/>
      <c r="T1598" s="981"/>
      <c r="U1598" s="981"/>
      <c r="V1598" s="981"/>
      <c r="W1598" s="981"/>
      <c r="X1598" s="981"/>
      <c r="Y1598" s="981"/>
      <c r="Z1598" s="981"/>
      <c r="AA1598" s="981"/>
      <c r="AB1598" s="981"/>
      <c r="AC1598" s="981"/>
      <c r="AD1598" s="981"/>
      <c r="AE1598" s="981"/>
      <c r="AF1598" s="981"/>
    </row>
    <row r="1599" spans="1:32">
      <c r="A1599" s="981"/>
      <c r="B1599" s="635"/>
      <c r="J1599" s="982"/>
      <c r="K1599" s="982"/>
      <c r="O1599" s="981"/>
      <c r="P1599" s="981"/>
      <c r="Q1599" s="981"/>
      <c r="R1599" s="981"/>
      <c r="S1599" s="981"/>
      <c r="T1599" s="981"/>
      <c r="U1599" s="981"/>
      <c r="V1599" s="981"/>
      <c r="W1599" s="981"/>
      <c r="X1599" s="981"/>
      <c r="Y1599" s="981"/>
      <c r="Z1599" s="981"/>
      <c r="AA1599" s="981"/>
      <c r="AB1599" s="981"/>
      <c r="AC1599" s="981"/>
      <c r="AD1599" s="981"/>
      <c r="AE1599" s="981"/>
      <c r="AF1599" s="981"/>
    </row>
    <row r="1600" spans="1:32">
      <c r="A1600" s="981"/>
      <c r="B1600" s="635"/>
      <c r="J1600" s="982"/>
      <c r="K1600" s="982"/>
      <c r="O1600" s="981"/>
      <c r="P1600" s="981"/>
      <c r="Q1600" s="981"/>
      <c r="R1600" s="981"/>
      <c r="S1600" s="981"/>
      <c r="T1600" s="981"/>
      <c r="U1600" s="981"/>
      <c r="V1600" s="981"/>
      <c r="W1600" s="981"/>
      <c r="X1600" s="981"/>
      <c r="Y1600" s="981"/>
      <c r="Z1600" s="981"/>
      <c r="AA1600" s="981"/>
      <c r="AB1600" s="981"/>
      <c r="AC1600" s="981"/>
      <c r="AD1600" s="981"/>
      <c r="AE1600" s="981"/>
      <c r="AF1600" s="981"/>
    </row>
    <row r="1601" spans="1:32">
      <c r="A1601" s="981"/>
      <c r="B1601" s="635"/>
      <c r="J1601" s="982"/>
      <c r="K1601" s="982"/>
      <c r="O1601" s="981"/>
      <c r="P1601" s="981"/>
      <c r="Q1601" s="981"/>
      <c r="R1601" s="981"/>
      <c r="S1601" s="981"/>
      <c r="T1601" s="981"/>
      <c r="U1601" s="981"/>
      <c r="V1601" s="981"/>
      <c r="W1601" s="981"/>
      <c r="X1601" s="981"/>
      <c r="Y1601" s="981"/>
      <c r="Z1601" s="981"/>
      <c r="AA1601" s="981"/>
      <c r="AB1601" s="981"/>
      <c r="AC1601" s="981"/>
      <c r="AD1601" s="981"/>
      <c r="AE1601" s="981"/>
      <c r="AF1601" s="981"/>
    </row>
    <row r="1602" spans="1:32">
      <c r="A1602" s="981"/>
      <c r="B1602" s="635"/>
      <c r="J1602" s="982"/>
      <c r="K1602" s="982"/>
      <c r="O1602" s="981"/>
      <c r="P1602" s="981"/>
      <c r="Q1602" s="981"/>
      <c r="R1602" s="981"/>
      <c r="S1602" s="981"/>
      <c r="T1602" s="981"/>
      <c r="U1602" s="981"/>
      <c r="V1602" s="981"/>
      <c r="W1602" s="981"/>
      <c r="X1602" s="981"/>
      <c r="Y1602" s="981"/>
      <c r="Z1602" s="981"/>
      <c r="AA1602" s="981"/>
      <c r="AB1602" s="981"/>
      <c r="AC1602" s="981"/>
      <c r="AD1602" s="981"/>
      <c r="AE1602" s="981"/>
      <c r="AF1602" s="981"/>
    </row>
    <row r="1603" spans="1:32">
      <c r="A1603" s="981"/>
      <c r="B1603" s="635"/>
      <c r="J1603" s="982"/>
      <c r="K1603" s="982"/>
      <c r="O1603" s="981"/>
      <c r="P1603" s="981"/>
      <c r="Q1603" s="981"/>
      <c r="R1603" s="981"/>
      <c r="S1603" s="981"/>
      <c r="T1603" s="981"/>
      <c r="U1603" s="981"/>
      <c r="V1603" s="981"/>
      <c r="W1603" s="981"/>
      <c r="X1603" s="981"/>
      <c r="Y1603" s="981"/>
      <c r="Z1603" s="981"/>
      <c r="AA1603" s="981"/>
      <c r="AB1603" s="981"/>
      <c r="AC1603" s="981"/>
      <c r="AD1603" s="981"/>
      <c r="AE1603" s="981"/>
      <c r="AF1603" s="981"/>
    </row>
    <row r="1604" spans="1:32">
      <c r="A1604" s="981"/>
      <c r="B1604" s="635"/>
      <c r="J1604" s="982"/>
      <c r="K1604" s="982"/>
      <c r="O1604" s="981"/>
      <c r="P1604" s="981"/>
      <c r="Q1604" s="981"/>
      <c r="R1604" s="981"/>
      <c r="S1604" s="981"/>
      <c r="T1604" s="981"/>
      <c r="U1604" s="981"/>
      <c r="V1604" s="981"/>
      <c r="W1604" s="981"/>
      <c r="X1604" s="981"/>
      <c r="Y1604" s="981"/>
      <c r="Z1604" s="981"/>
      <c r="AA1604" s="981"/>
      <c r="AB1604" s="981"/>
      <c r="AC1604" s="981"/>
      <c r="AD1604" s="981"/>
      <c r="AE1604" s="981"/>
      <c r="AF1604" s="981"/>
    </row>
    <row r="1605" spans="1:32">
      <c r="A1605" s="981"/>
      <c r="B1605" s="635"/>
      <c r="J1605" s="982"/>
      <c r="K1605" s="982"/>
      <c r="O1605" s="981"/>
      <c r="P1605" s="981"/>
      <c r="Q1605" s="981"/>
      <c r="R1605" s="981"/>
      <c r="S1605" s="981"/>
      <c r="T1605" s="981"/>
      <c r="U1605" s="981"/>
      <c r="V1605" s="981"/>
      <c r="W1605" s="981"/>
      <c r="X1605" s="981"/>
      <c r="Y1605" s="981"/>
      <c r="Z1605" s="981"/>
      <c r="AA1605" s="981"/>
      <c r="AB1605" s="981"/>
      <c r="AC1605" s="981"/>
      <c r="AD1605" s="981"/>
      <c r="AE1605" s="981"/>
      <c r="AF1605" s="981"/>
    </row>
    <row r="1606" spans="1:32">
      <c r="A1606" s="981"/>
      <c r="B1606" s="635"/>
      <c r="J1606" s="982"/>
      <c r="K1606" s="982"/>
      <c r="O1606" s="981"/>
      <c r="P1606" s="981"/>
      <c r="Q1606" s="981"/>
      <c r="R1606" s="981"/>
      <c r="S1606" s="981"/>
      <c r="T1606" s="981"/>
      <c r="U1606" s="981"/>
      <c r="V1606" s="981"/>
      <c r="W1606" s="981"/>
      <c r="X1606" s="981"/>
      <c r="Y1606" s="981"/>
      <c r="Z1606" s="981"/>
      <c r="AA1606" s="981"/>
      <c r="AB1606" s="981"/>
      <c r="AC1606" s="981"/>
      <c r="AD1606" s="981"/>
      <c r="AE1606" s="981"/>
      <c r="AF1606" s="981"/>
    </row>
    <row r="1607" spans="1:32">
      <c r="A1607" s="981"/>
      <c r="B1607" s="635"/>
      <c r="J1607" s="982"/>
      <c r="K1607" s="982"/>
      <c r="O1607" s="981"/>
      <c r="P1607" s="981"/>
      <c r="Q1607" s="981"/>
      <c r="R1607" s="981"/>
      <c r="S1607" s="981"/>
      <c r="T1607" s="981"/>
      <c r="U1607" s="981"/>
      <c r="V1607" s="981"/>
      <c r="W1607" s="981"/>
      <c r="X1607" s="981"/>
      <c r="Y1607" s="981"/>
      <c r="Z1607" s="981"/>
      <c r="AA1607" s="981"/>
      <c r="AB1607" s="981"/>
      <c r="AC1607" s="981"/>
      <c r="AD1607" s="981"/>
      <c r="AE1607" s="981"/>
      <c r="AF1607" s="981"/>
    </row>
    <row r="1608" spans="1:32">
      <c r="A1608" s="981"/>
      <c r="B1608" s="635"/>
      <c r="J1608" s="982"/>
      <c r="K1608" s="982"/>
      <c r="O1608" s="981"/>
      <c r="P1608" s="981"/>
      <c r="Q1608" s="981"/>
      <c r="R1608" s="981"/>
      <c r="S1608" s="981"/>
      <c r="T1608" s="981"/>
      <c r="U1608" s="981"/>
      <c r="V1608" s="981"/>
      <c r="W1608" s="981"/>
      <c r="X1608" s="981"/>
      <c r="Y1608" s="981"/>
      <c r="Z1608" s="981"/>
      <c r="AA1608" s="981"/>
      <c r="AB1608" s="981"/>
      <c r="AC1608" s="981"/>
      <c r="AD1608" s="981"/>
      <c r="AE1608" s="981"/>
      <c r="AF1608" s="981"/>
    </row>
    <row r="1609" spans="1:32">
      <c r="A1609" s="981"/>
      <c r="B1609" s="635"/>
      <c r="J1609" s="982"/>
      <c r="K1609" s="982"/>
      <c r="O1609" s="981"/>
      <c r="P1609" s="981"/>
      <c r="Q1609" s="981"/>
      <c r="R1609" s="981"/>
      <c r="S1609" s="981"/>
      <c r="T1609" s="981"/>
      <c r="U1609" s="981"/>
      <c r="V1609" s="981"/>
      <c r="W1609" s="981"/>
      <c r="X1609" s="981"/>
      <c r="Y1609" s="981"/>
      <c r="Z1609" s="981"/>
      <c r="AA1609" s="981"/>
      <c r="AB1609" s="981"/>
      <c r="AC1609" s="981"/>
      <c r="AD1609" s="981"/>
      <c r="AE1609" s="981"/>
      <c r="AF1609" s="981"/>
    </row>
    <row r="1610" spans="1:32">
      <c r="A1610" s="981"/>
      <c r="B1610" s="635"/>
      <c r="J1610" s="982"/>
      <c r="K1610" s="982"/>
      <c r="O1610" s="981"/>
      <c r="P1610" s="981"/>
      <c r="Q1610" s="981"/>
      <c r="R1610" s="981"/>
      <c r="S1610" s="981"/>
      <c r="T1610" s="981"/>
      <c r="U1610" s="981"/>
      <c r="V1610" s="981"/>
      <c r="W1610" s="981"/>
      <c r="X1610" s="981"/>
      <c r="Y1610" s="981"/>
      <c r="Z1610" s="981"/>
      <c r="AA1610" s="981"/>
      <c r="AB1610" s="981"/>
      <c r="AC1610" s="981"/>
      <c r="AD1610" s="981"/>
      <c r="AE1610" s="981"/>
      <c r="AF1610" s="981"/>
    </row>
    <row r="1611" spans="1:32">
      <c r="A1611" s="981"/>
      <c r="B1611" s="635"/>
      <c r="J1611" s="982"/>
      <c r="K1611" s="982"/>
      <c r="O1611" s="981"/>
      <c r="P1611" s="981"/>
      <c r="Q1611" s="981"/>
      <c r="R1611" s="981"/>
      <c r="S1611" s="981"/>
      <c r="T1611" s="981"/>
      <c r="U1611" s="981"/>
      <c r="V1611" s="981"/>
      <c r="W1611" s="981"/>
      <c r="X1611" s="981"/>
      <c r="Y1611" s="981"/>
      <c r="Z1611" s="981"/>
      <c r="AA1611" s="981"/>
      <c r="AB1611" s="981"/>
      <c r="AC1611" s="981"/>
      <c r="AD1611" s="981"/>
      <c r="AE1611" s="981"/>
      <c r="AF1611" s="981"/>
    </row>
    <row r="1612" spans="1:32">
      <c r="A1612" s="981"/>
      <c r="B1612" s="635"/>
      <c r="J1612" s="982"/>
      <c r="K1612" s="982"/>
      <c r="O1612" s="981"/>
      <c r="P1612" s="981"/>
      <c r="Q1612" s="981"/>
      <c r="R1612" s="981"/>
      <c r="S1612" s="981"/>
      <c r="T1612" s="981"/>
      <c r="U1612" s="981"/>
      <c r="V1612" s="981"/>
      <c r="W1612" s="981"/>
      <c r="X1612" s="981"/>
      <c r="Y1612" s="981"/>
      <c r="Z1612" s="981"/>
      <c r="AA1612" s="981"/>
      <c r="AB1612" s="981"/>
      <c r="AC1612" s="981"/>
      <c r="AD1612" s="981"/>
      <c r="AE1612" s="981"/>
      <c r="AF1612" s="981"/>
    </row>
    <row r="1613" spans="1:32">
      <c r="A1613" s="981"/>
      <c r="B1613" s="635"/>
      <c r="J1613" s="982"/>
      <c r="K1613" s="982"/>
      <c r="O1613" s="981"/>
      <c r="P1613" s="981"/>
      <c r="Q1613" s="981"/>
      <c r="R1613" s="981"/>
      <c r="S1613" s="981"/>
      <c r="T1613" s="981"/>
      <c r="U1613" s="981"/>
      <c r="V1613" s="981"/>
      <c r="W1613" s="981"/>
      <c r="X1613" s="981"/>
      <c r="Y1613" s="981"/>
      <c r="Z1613" s="981"/>
      <c r="AA1613" s="981"/>
      <c r="AB1613" s="981"/>
      <c r="AC1613" s="981"/>
      <c r="AD1613" s="981"/>
      <c r="AE1613" s="981"/>
      <c r="AF1613" s="981"/>
    </row>
    <row r="1614" spans="1:32">
      <c r="A1614" s="981"/>
      <c r="B1614" s="635"/>
      <c r="J1614" s="982"/>
      <c r="K1614" s="982"/>
      <c r="O1614" s="981"/>
      <c r="P1614" s="981"/>
      <c r="Q1614" s="981"/>
      <c r="R1614" s="981"/>
      <c r="S1614" s="981"/>
      <c r="T1614" s="981"/>
      <c r="U1614" s="981"/>
      <c r="V1614" s="981"/>
      <c r="W1614" s="981"/>
      <c r="X1614" s="981"/>
      <c r="Y1614" s="981"/>
      <c r="Z1614" s="981"/>
      <c r="AA1614" s="981"/>
      <c r="AB1614" s="981"/>
      <c r="AC1614" s="981"/>
      <c r="AD1614" s="981"/>
      <c r="AE1614" s="981"/>
      <c r="AF1614" s="981"/>
    </row>
    <row r="1615" spans="1:32">
      <c r="A1615" s="981"/>
      <c r="B1615" s="635"/>
      <c r="J1615" s="982"/>
      <c r="K1615" s="982"/>
      <c r="O1615" s="981"/>
      <c r="P1615" s="981"/>
      <c r="Q1615" s="981"/>
      <c r="R1615" s="981"/>
      <c r="S1615" s="981"/>
      <c r="T1615" s="981"/>
      <c r="U1615" s="981"/>
      <c r="V1615" s="981"/>
      <c r="W1615" s="981"/>
      <c r="X1615" s="981"/>
      <c r="Y1615" s="981"/>
      <c r="Z1615" s="981"/>
      <c r="AA1615" s="981"/>
      <c r="AB1615" s="981"/>
      <c r="AC1615" s="981"/>
      <c r="AD1615" s="981"/>
      <c r="AE1615" s="981"/>
      <c r="AF1615" s="981"/>
    </row>
    <row r="1616" spans="1:32">
      <c r="A1616" s="981"/>
      <c r="B1616" s="635"/>
      <c r="J1616" s="982"/>
      <c r="K1616" s="982"/>
      <c r="O1616" s="981"/>
      <c r="P1616" s="981"/>
      <c r="Q1616" s="981"/>
      <c r="R1616" s="981"/>
      <c r="S1616" s="981"/>
      <c r="T1616" s="981"/>
      <c r="U1616" s="981"/>
      <c r="V1616" s="981"/>
      <c r="W1616" s="981"/>
      <c r="X1616" s="981"/>
      <c r="Y1616" s="981"/>
      <c r="Z1616" s="981"/>
      <c r="AA1616" s="981"/>
      <c r="AB1616" s="981"/>
      <c r="AC1616" s="981"/>
      <c r="AD1616" s="981"/>
      <c r="AE1616" s="981"/>
      <c r="AF1616" s="981"/>
    </row>
    <row r="1617" spans="1:32">
      <c r="A1617" s="981"/>
      <c r="B1617" s="635"/>
      <c r="J1617" s="982"/>
      <c r="K1617" s="982"/>
      <c r="O1617" s="981"/>
      <c r="P1617" s="981"/>
      <c r="Q1617" s="981"/>
      <c r="R1617" s="981"/>
      <c r="S1617" s="981"/>
      <c r="T1617" s="981"/>
      <c r="U1617" s="981"/>
      <c r="V1617" s="981"/>
      <c r="W1617" s="981"/>
      <c r="X1617" s="981"/>
      <c r="Y1617" s="981"/>
      <c r="Z1617" s="981"/>
      <c r="AA1617" s="981"/>
      <c r="AB1617" s="981"/>
      <c r="AC1617" s="981"/>
      <c r="AD1617" s="981"/>
      <c r="AE1617" s="981"/>
      <c r="AF1617" s="981"/>
    </row>
    <row r="1618" spans="1:32">
      <c r="A1618" s="981"/>
      <c r="B1618" s="635"/>
      <c r="J1618" s="982"/>
      <c r="K1618" s="982"/>
      <c r="O1618" s="981"/>
      <c r="P1618" s="981"/>
      <c r="Q1618" s="981"/>
      <c r="R1618" s="981"/>
      <c r="S1618" s="981"/>
      <c r="T1618" s="981"/>
      <c r="U1618" s="981"/>
      <c r="V1618" s="981"/>
      <c r="W1618" s="981"/>
      <c r="X1618" s="981"/>
      <c r="Y1618" s="981"/>
      <c r="Z1618" s="981"/>
      <c r="AA1618" s="981"/>
      <c r="AB1618" s="981"/>
      <c r="AC1618" s="981"/>
      <c r="AD1618" s="981"/>
      <c r="AE1618" s="981"/>
      <c r="AF1618" s="981"/>
    </row>
    <row r="1619" spans="1:32">
      <c r="A1619" s="981"/>
      <c r="B1619" s="635"/>
      <c r="J1619" s="982"/>
      <c r="K1619" s="982"/>
      <c r="O1619" s="981"/>
      <c r="P1619" s="981"/>
      <c r="Q1619" s="981"/>
      <c r="R1619" s="981"/>
      <c r="S1619" s="981"/>
      <c r="T1619" s="981"/>
      <c r="U1619" s="981"/>
      <c r="V1619" s="981"/>
      <c r="W1619" s="981"/>
      <c r="X1619" s="981"/>
      <c r="Y1619" s="981"/>
      <c r="Z1619" s="981"/>
      <c r="AA1619" s="981"/>
      <c r="AB1619" s="981"/>
      <c r="AC1619" s="981"/>
      <c r="AD1619" s="981"/>
      <c r="AE1619" s="981"/>
      <c r="AF1619" s="981"/>
    </row>
    <row r="1620" spans="1:32">
      <c r="A1620" s="981"/>
      <c r="B1620" s="635"/>
      <c r="J1620" s="982"/>
      <c r="K1620" s="982"/>
      <c r="O1620" s="981"/>
      <c r="P1620" s="981"/>
      <c r="Q1620" s="981"/>
      <c r="R1620" s="981"/>
      <c r="S1620" s="981"/>
      <c r="T1620" s="981"/>
      <c r="U1620" s="981"/>
      <c r="V1620" s="981"/>
      <c r="W1620" s="981"/>
      <c r="X1620" s="981"/>
      <c r="Y1620" s="981"/>
      <c r="Z1620" s="981"/>
      <c r="AA1620" s="981"/>
      <c r="AB1620" s="981"/>
      <c r="AC1620" s="981"/>
      <c r="AD1620" s="981"/>
      <c r="AE1620" s="981"/>
      <c r="AF1620" s="981"/>
    </row>
    <row r="1621" spans="1:32">
      <c r="A1621" s="981"/>
      <c r="B1621" s="635"/>
      <c r="J1621" s="982"/>
      <c r="K1621" s="982"/>
      <c r="O1621" s="981"/>
      <c r="P1621" s="981"/>
      <c r="Q1621" s="981"/>
      <c r="R1621" s="981"/>
      <c r="S1621" s="981"/>
      <c r="T1621" s="981"/>
      <c r="U1621" s="981"/>
      <c r="V1621" s="981"/>
      <c r="W1621" s="981"/>
      <c r="X1621" s="981"/>
      <c r="Y1621" s="981"/>
      <c r="Z1621" s="981"/>
      <c r="AA1621" s="981"/>
      <c r="AB1621" s="981"/>
      <c r="AC1621" s="981"/>
      <c r="AD1621" s="981"/>
      <c r="AE1621" s="981"/>
      <c r="AF1621" s="981"/>
    </row>
    <row r="1622" spans="1:32">
      <c r="A1622" s="981"/>
      <c r="B1622" s="635"/>
      <c r="J1622" s="982"/>
      <c r="K1622" s="982"/>
      <c r="O1622" s="981"/>
      <c r="P1622" s="981"/>
      <c r="Q1622" s="981"/>
      <c r="R1622" s="981"/>
      <c r="S1622" s="981"/>
      <c r="T1622" s="981"/>
      <c r="U1622" s="981"/>
      <c r="V1622" s="981"/>
      <c r="W1622" s="981"/>
      <c r="X1622" s="981"/>
      <c r="Y1622" s="981"/>
      <c r="Z1622" s="981"/>
      <c r="AA1622" s="981"/>
      <c r="AB1622" s="981"/>
      <c r="AC1622" s="981"/>
      <c r="AD1622" s="981"/>
      <c r="AE1622" s="981"/>
      <c r="AF1622" s="981"/>
    </row>
    <row r="1623" spans="1:32">
      <c r="A1623" s="981"/>
      <c r="B1623" s="635"/>
      <c r="J1623" s="982"/>
      <c r="K1623" s="982"/>
      <c r="O1623" s="981"/>
      <c r="P1623" s="981"/>
      <c r="Q1623" s="981"/>
      <c r="R1623" s="981"/>
      <c r="S1623" s="981"/>
      <c r="T1623" s="981"/>
      <c r="U1623" s="981"/>
      <c r="V1623" s="981"/>
      <c r="W1623" s="981"/>
      <c r="X1623" s="981"/>
      <c r="Y1623" s="981"/>
      <c r="Z1623" s="981"/>
      <c r="AA1623" s="981"/>
      <c r="AB1623" s="981"/>
      <c r="AC1623" s="981"/>
      <c r="AD1623" s="981"/>
      <c r="AE1623" s="981"/>
      <c r="AF1623" s="981"/>
    </row>
    <row r="1624" spans="1:32">
      <c r="A1624" s="981"/>
      <c r="B1624" s="635"/>
      <c r="J1624" s="982"/>
      <c r="K1624" s="982"/>
      <c r="O1624" s="981"/>
      <c r="P1624" s="981"/>
      <c r="Q1624" s="981"/>
      <c r="R1624" s="981"/>
      <c r="S1624" s="981"/>
      <c r="T1624" s="981"/>
      <c r="U1624" s="981"/>
      <c r="V1624" s="981"/>
      <c r="W1624" s="981"/>
      <c r="X1624" s="981"/>
      <c r="Y1624" s="981"/>
      <c r="Z1624" s="981"/>
      <c r="AA1624" s="981"/>
      <c r="AB1624" s="981"/>
      <c r="AC1624" s="981"/>
      <c r="AD1624" s="981"/>
      <c r="AE1624" s="981"/>
      <c r="AF1624" s="981"/>
    </row>
    <row r="1625" spans="1:32">
      <c r="A1625" s="981"/>
      <c r="B1625" s="635"/>
      <c r="J1625" s="982"/>
      <c r="K1625" s="982"/>
      <c r="O1625" s="981"/>
      <c r="P1625" s="981"/>
      <c r="Q1625" s="981"/>
      <c r="R1625" s="981"/>
      <c r="S1625" s="981"/>
      <c r="T1625" s="981"/>
      <c r="U1625" s="981"/>
      <c r="V1625" s="981"/>
      <c r="W1625" s="981"/>
      <c r="X1625" s="981"/>
      <c r="Y1625" s="981"/>
      <c r="Z1625" s="981"/>
      <c r="AA1625" s="981"/>
      <c r="AB1625" s="981"/>
      <c r="AC1625" s="981"/>
      <c r="AD1625" s="981"/>
      <c r="AE1625" s="981"/>
      <c r="AF1625" s="981"/>
    </row>
    <row r="1626" spans="1:32">
      <c r="A1626" s="981"/>
      <c r="B1626" s="635"/>
      <c r="J1626" s="982"/>
      <c r="K1626" s="982"/>
      <c r="O1626" s="981"/>
      <c r="P1626" s="981"/>
      <c r="Q1626" s="981"/>
      <c r="R1626" s="981"/>
      <c r="S1626" s="981"/>
      <c r="T1626" s="981"/>
      <c r="U1626" s="981"/>
      <c r="V1626" s="981"/>
      <c r="W1626" s="981"/>
      <c r="X1626" s="981"/>
      <c r="Y1626" s="981"/>
      <c r="Z1626" s="981"/>
      <c r="AA1626" s="981"/>
      <c r="AB1626" s="981"/>
      <c r="AC1626" s="981"/>
      <c r="AD1626" s="981"/>
      <c r="AE1626" s="981"/>
      <c r="AF1626" s="981"/>
    </row>
    <row r="1627" spans="1:32">
      <c r="A1627" s="981"/>
      <c r="B1627" s="635"/>
      <c r="J1627" s="982"/>
      <c r="K1627" s="982"/>
      <c r="O1627" s="981"/>
      <c r="P1627" s="981"/>
      <c r="Q1627" s="981"/>
      <c r="R1627" s="981"/>
      <c r="S1627" s="981"/>
      <c r="T1627" s="981"/>
      <c r="U1627" s="981"/>
      <c r="V1627" s="981"/>
      <c r="W1627" s="981"/>
      <c r="X1627" s="981"/>
      <c r="Y1627" s="981"/>
      <c r="Z1627" s="981"/>
      <c r="AA1627" s="981"/>
      <c r="AB1627" s="981"/>
      <c r="AC1627" s="981"/>
      <c r="AD1627" s="981"/>
      <c r="AE1627" s="981"/>
      <c r="AF1627" s="981"/>
    </row>
    <row r="1628" spans="1:32">
      <c r="A1628" s="981"/>
      <c r="B1628" s="635"/>
      <c r="J1628" s="982"/>
      <c r="K1628" s="982"/>
      <c r="O1628" s="981"/>
      <c r="P1628" s="981"/>
      <c r="Q1628" s="981"/>
      <c r="R1628" s="981"/>
      <c r="S1628" s="981"/>
      <c r="T1628" s="981"/>
      <c r="U1628" s="981"/>
      <c r="V1628" s="981"/>
      <c r="W1628" s="981"/>
      <c r="X1628" s="981"/>
      <c r="Y1628" s="981"/>
      <c r="Z1628" s="981"/>
      <c r="AA1628" s="981"/>
      <c r="AB1628" s="981"/>
      <c r="AC1628" s="981"/>
      <c r="AD1628" s="981"/>
      <c r="AE1628" s="981"/>
      <c r="AF1628" s="981"/>
    </row>
    <row r="1629" spans="1:32">
      <c r="A1629" s="981"/>
      <c r="B1629" s="635"/>
      <c r="J1629" s="982"/>
      <c r="K1629" s="982"/>
      <c r="O1629" s="981"/>
      <c r="P1629" s="981"/>
      <c r="Q1629" s="981"/>
      <c r="R1629" s="981"/>
      <c r="S1629" s="981"/>
      <c r="T1629" s="981"/>
      <c r="U1629" s="981"/>
      <c r="V1629" s="981"/>
      <c r="W1629" s="981"/>
      <c r="X1629" s="981"/>
      <c r="Y1629" s="981"/>
      <c r="Z1629" s="981"/>
      <c r="AA1629" s="981"/>
      <c r="AB1629" s="981"/>
      <c r="AC1629" s="981"/>
      <c r="AD1629" s="981"/>
      <c r="AE1629" s="981"/>
      <c r="AF1629" s="981"/>
    </row>
    <row r="1630" spans="1:32">
      <c r="A1630" s="981"/>
      <c r="B1630" s="635"/>
      <c r="J1630" s="982"/>
      <c r="K1630" s="982"/>
      <c r="O1630" s="981"/>
      <c r="P1630" s="981"/>
      <c r="Q1630" s="981"/>
      <c r="R1630" s="981"/>
      <c r="S1630" s="981"/>
      <c r="T1630" s="981"/>
      <c r="U1630" s="981"/>
      <c r="V1630" s="981"/>
      <c r="W1630" s="981"/>
      <c r="X1630" s="981"/>
      <c r="Y1630" s="981"/>
      <c r="Z1630" s="981"/>
      <c r="AA1630" s="981"/>
      <c r="AB1630" s="981"/>
      <c r="AC1630" s="981"/>
      <c r="AD1630" s="981"/>
      <c r="AE1630" s="981"/>
      <c r="AF1630" s="981"/>
    </row>
    <row r="1631" spans="1:32">
      <c r="A1631" s="981"/>
      <c r="B1631" s="635"/>
      <c r="J1631" s="982"/>
      <c r="K1631" s="982"/>
      <c r="O1631" s="981"/>
      <c r="P1631" s="981"/>
      <c r="Q1631" s="981"/>
      <c r="R1631" s="981"/>
      <c r="S1631" s="981"/>
      <c r="T1631" s="981"/>
      <c r="U1631" s="981"/>
      <c r="V1631" s="981"/>
      <c r="W1631" s="981"/>
      <c r="X1631" s="981"/>
      <c r="Y1631" s="981"/>
      <c r="Z1631" s="981"/>
      <c r="AA1631" s="981"/>
      <c r="AB1631" s="981"/>
      <c r="AC1631" s="981"/>
      <c r="AD1631" s="981"/>
      <c r="AE1631" s="981"/>
      <c r="AF1631" s="981"/>
    </row>
    <row r="1632" spans="1:32">
      <c r="A1632" s="981"/>
      <c r="B1632" s="635"/>
      <c r="J1632" s="982"/>
      <c r="K1632" s="982"/>
      <c r="O1632" s="981"/>
      <c r="P1632" s="981"/>
      <c r="Q1632" s="981"/>
      <c r="R1632" s="981"/>
      <c r="S1632" s="981"/>
      <c r="T1632" s="981"/>
      <c r="U1632" s="981"/>
      <c r="V1632" s="981"/>
      <c r="W1632" s="981"/>
      <c r="X1632" s="981"/>
      <c r="Y1632" s="981"/>
      <c r="Z1632" s="981"/>
      <c r="AA1632" s="981"/>
      <c r="AB1632" s="981"/>
      <c r="AC1632" s="981"/>
      <c r="AD1632" s="981"/>
      <c r="AE1632" s="981"/>
      <c r="AF1632" s="981"/>
    </row>
    <row r="1633" spans="1:32">
      <c r="A1633" s="981"/>
      <c r="B1633" s="635"/>
      <c r="J1633" s="982"/>
      <c r="K1633" s="982"/>
      <c r="O1633" s="981"/>
      <c r="P1633" s="981"/>
      <c r="Q1633" s="981"/>
      <c r="R1633" s="981"/>
      <c r="S1633" s="981"/>
      <c r="T1633" s="981"/>
      <c r="U1633" s="981"/>
      <c r="V1633" s="981"/>
      <c r="W1633" s="981"/>
      <c r="X1633" s="981"/>
      <c r="Y1633" s="981"/>
      <c r="Z1633" s="981"/>
      <c r="AA1633" s="981"/>
      <c r="AB1633" s="981"/>
      <c r="AC1633" s="981"/>
      <c r="AD1633" s="981"/>
      <c r="AE1633" s="981"/>
      <c r="AF1633" s="981"/>
    </row>
    <row r="1634" spans="1:32">
      <c r="A1634" s="981"/>
      <c r="B1634" s="635"/>
      <c r="J1634" s="982"/>
      <c r="K1634" s="982"/>
      <c r="O1634" s="981"/>
      <c r="P1634" s="981"/>
      <c r="Q1634" s="981"/>
      <c r="R1634" s="981"/>
      <c r="S1634" s="981"/>
      <c r="T1634" s="981"/>
      <c r="U1634" s="981"/>
      <c r="V1634" s="981"/>
      <c r="W1634" s="981"/>
      <c r="X1634" s="981"/>
      <c r="Y1634" s="981"/>
      <c r="Z1634" s="981"/>
      <c r="AA1634" s="981"/>
      <c r="AB1634" s="981"/>
      <c r="AC1634" s="981"/>
      <c r="AD1634" s="981"/>
      <c r="AE1634" s="981"/>
      <c r="AF1634" s="981"/>
    </row>
    <row r="1635" spans="1:32">
      <c r="A1635" s="981"/>
      <c r="B1635" s="635"/>
      <c r="J1635" s="982"/>
      <c r="K1635" s="982"/>
      <c r="O1635" s="981"/>
      <c r="P1635" s="981"/>
      <c r="Q1635" s="981"/>
      <c r="R1635" s="981"/>
      <c r="S1635" s="981"/>
      <c r="T1635" s="981"/>
      <c r="U1635" s="981"/>
      <c r="V1635" s="981"/>
      <c r="W1635" s="981"/>
      <c r="X1635" s="981"/>
      <c r="Y1635" s="981"/>
      <c r="Z1635" s="981"/>
      <c r="AA1635" s="981"/>
      <c r="AB1635" s="981"/>
      <c r="AC1635" s="981"/>
      <c r="AD1635" s="981"/>
      <c r="AE1635" s="981"/>
      <c r="AF1635" s="981"/>
    </row>
    <row r="1636" spans="1:32">
      <c r="A1636" s="981"/>
      <c r="B1636" s="635"/>
      <c r="J1636" s="982"/>
      <c r="K1636" s="982"/>
      <c r="O1636" s="981"/>
      <c r="P1636" s="981"/>
      <c r="Q1636" s="981"/>
      <c r="R1636" s="981"/>
      <c r="S1636" s="981"/>
      <c r="T1636" s="981"/>
      <c r="U1636" s="981"/>
      <c r="V1636" s="981"/>
      <c r="W1636" s="981"/>
      <c r="X1636" s="981"/>
      <c r="Y1636" s="981"/>
      <c r="Z1636" s="981"/>
      <c r="AA1636" s="981"/>
      <c r="AB1636" s="981"/>
      <c r="AC1636" s="981"/>
      <c r="AD1636" s="981"/>
      <c r="AE1636" s="981"/>
      <c r="AF1636" s="981"/>
    </row>
    <row r="1637" spans="1:32">
      <c r="A1637" s="981"/>
      <c r="B1637" s="635"/>
      <c r="J1637" s="982"/>
      <c r="K1637" s="982"/>
      <c r="O1637" s="981"/>
      <c r="P1637" s="981"/>
      <c r="Q1637" s="981"/>
      <c r="R1637" s="981"/>
      <c r="S1637" s="981"/>
      <c r="T1637" s="981"/>
      <c r="U1637" s="981"/>
      <c r="V1637" s="981"/>
      <c r="W1637" s="981"/>
      <c r="X1637" s="981"/>
      <c r="Y1637" s="981"/>
      <c r="Z1637" s="981"/>
      <c r="AA1637" s="981"/>
      <c r="AB1637" s="981"/>
      <c r="AC1637" s="981"/>
      <c r="AD1637" s="981"/>
      <c r="AE1637" s="981"/>
      <c r="AF1637" s="981"/>
    </row>
    <row r="1638" spans="1:32">
      <c r="A1638" s="981"/>
      <c r="B1638" s="635"/>
      <c r="J1638" s="982"/>
      <c r="K1638" s="982"/>
      <c r="O1638" s="981"/>
      <c r="P1638" s="981"/>
      <c r="Q1638" s="981"/>
      <c r="R1638" s="981"/>
      <c r="S1638" s="981"/>
      <c r="T1638" s="981"/>
      <c r="U1638" s="981"/>
      <c r="V1638" s="981"/>
      <c r="W1638" s="981"/>
      <c r="X1638" s="981"/>
      <c r="Y1638" s="981"/>
      <c r="Z1638" s="981"/>
      <c r="AA1638" s="981"/>
      <c r="AB1638" s="981"/>
      <c r="AC1638" s="981"/>
      <c r="AD1638" s="981"/>
      <c r="AE1638" s="981"/>
      <c r="AF1638" s="981"/>
    </row>
    <row r="1639" spans="1:32">
      <c r="A1639" s="981"/>
      <c r="B1639" s="635"/>
      <c r="J1639" s="982"/>
      <c r="K1639" s="982"/>
      <c r="O1639" s="981"/>
      <c r="P1639" s="981"/>
      <c r="Q1639" s="981"/>
      <c r="R1639" s="981"/>
      <c r="S1639" s="981"/>
      <c r="T1639" s="981"/>
      <c r="U1639" s="981"/>
      <c r="V1639" s="981"/>
      <c r="W1639" s="981"/>
      <c r="X1639" s="981"/>
      <c r="Y1639" s="981"/>
      <c r="Z1639" s="981"/>
      <c r="AA1639" s="981"/>
      <c r="AB1639" s="981"/>
      <c r="AC1639" s="981"/>
      <c r="AD1639" s="981"/>
      <c r="AE1639" s="981"/>
      <c r="AF1639" s="981"/>
    </row>
    <row r="1640" spans="1:32">
      <c r="A1640" s="981"/>
      <c r="B1640" s="635"/>
      <c r="J1640" s="982"/>
      <c r="K1640" s="982"/>
      <c r="O1640" s="981"/>
      <c r="P1640" s="981"/>
      <c r="Q1640" s="981"/>
      <c r="R1640" s="981"/>
      <c r="S1640" s="981"/>
      <c r="T1640" s="981"/>
      <c r="U1640" s="981"/>
      <c r="V1640" s="981"/>
      <c r="W1640" s="981"/>
      <c r="X1640" s="981"/>
      <c r="Y1640" s="981"/>
      <c r="Z1640" s="981"/>
      <c r="AA1640" s="981"/>
      <c r="AB1640" s="981"/>
      <c r="AC1640" s="981"/>
      <c r="AD1640" s="981"/>
      <c r="AE1640" s="981"/>
      <c r="AF1640" s="981"/>
    </row>
    <row r="1641" spans="1:32">
      <c r="A1641" s="981"/>
      <c r="B1641" s="635"/>
      <c r="J1641" s="982"/>
      <c r="K1641" s="982"/>
      <c r="O1641" s="981"/>
      <c r="P1641" s="981"/>
      <c r="Q1641" s="981"/>
      <c r="R1641" s="981"/>
      <c r="S1641" s="981"/>
      <c r="T1641" s="981"/>
      <c r="U1641" s="981"/>
      <c r="V1641" s="981"/>
      <c r="W1641" s="981"/>
      <c r="X1641" s="981"/>
      <c r="Y1641" s="981"/>
      <c r="Z1641" s="981"/>
      <c r="AA1641" s="981"/>
      <c r="AB1641" s="981"/>
      <c r="AC1641" s="981"/>
      <c r="AD1641" s="981"/>
      <c r="AE1641" s="981"/>
      <c r="AF1641" s="981"/>
    </row>
    <row r="1642" spans="1:32">
      <c r="A1642" s="981"/>
      <c r="B1642" s="635"/>
      <c r="J1642" s="982"/>
      <c r="K1642" s="982"/>
      <c r="O1642" s="981"/>
      <c r="P1642" s="981"/>
      <c r="Q1642" s="981"/>
      <c r="R1642" s="981"/>
      <c r="S1642" s="981"/>
      <c r="T1642" s="981"/>
      <c r="U1642" s="981"/>
      <c r="V1642" s="981"/>
      <c r="W1642" s="981"/>
      <c r="X1642" s="981"/>
      <c r="Y1642" s="981"/>
      <c r="Z1642" s="981"/>
      <c r="AA1642" s="981"/>
      <c r="AB1642" s="981"/>
      <c r="AC1642" s="981"/>
      <c r="AD1642" s="981"/>
      <c r="AE1642" s="981"/>
      <c r="AF1642" s="981"/>
    </row>
    <row r="1643" spans="1:32">
      <c r="A1643" s="981"/>
      <c r="B1643" s="635"/>
      <c r="J1643" s="982"/>
      <c r="K1643" s="982"/>
      <c r="O1643" s="981"/>
      <c r="P1643" s="981"/>
      <c r="Q1643" s="981"/>
      <c r="R1643" s="981"/>
      <c r="S1643" s="981"/>
      <c r="T1643" s="981"/>
      <c r="U1643" s="981"/>
      <c r="V1643" s="981"/>
      <c r="W1643" s="981"/>
      <c r="X1643" s="981"/>
      <c r="Y1643" s="981"/>
      <c r="Z1643" s="981"/>
      <c r="AA1643" s="981"/>
      <c r="AB1643" s="981"/>
      <c r="AC1643" s="981"/>
      <c r="AD1643" s="981"/>
      <c r="AE1643" s="981"/>
      <c r="AF1643" s="981"/>
    </row>
    <row r="1644" spans="1:32">
      <c r="A1644" s="981"/>
      <c r="B1644" s="635"/>
      <c r="J1644" s="982"/>
      <c r="K1644" s="982"/>
      <c r="O1644" s="981"/>
      <c r="P1644" s="981"/>
      <c r="Q1644" s="981"/>
      <c r="R1644" s="981"/>
      <c r="S1644" s="981"/>
      <c r="T1644" s="981"/>
      <c r="U1644" s="981"/>
      <c r="V1644" s="981"/>
      <c r="W1644" s="981"/>
      <c r="X1644" s="981"/>
      <c r="Y1644" s="981"/>
      <c r="Z1644" s="981"/>
      <c r="AA1644" s="981"/>
      <c r="AB1644" s="981"/>
      <c r="AC1644" s="981"/>
      <c r="AD1644" s="981"/>
      <c r="AE1644" s="981"/>
      <c r="AF1644" s="981"/>
    </row>
    <row r="1645" spans="1:32">
      <c r="A1645" s="981"/>
      <c r="B1645" s="635"/>
      <c r="J1645" s="982"/>
      <c r="K1645" s="982"/>
      <c r="O1645" s="981"/>
      <c r="P1645" s="981"/>
      <c r="Q1645" s="981"/>
      <c r="R1645" s="981"/>
      <c r="S1645" s="981"/>
      <c r="T1645" s="981"/>
      <c r="U1645" s="981"/>
      <c r="V1645" s="981"/>
      <c r="W1645" s="981"/>
      <c r="X1645" s="981"/>
      <c r="Y1645" s="981"/>
      <c r="Z1645" s="981"/>
      <c r="AA1645" s="981"/>
      <c r="AB1645" s="981"/>
      <c r="AC1645" s="981"/>
      <c r="AD1645" s="981"/>
      <c r="AE1645" s="981"/>
      <c r="AF1645" s="981"/>
    </row>
    <row r="1646" spans="1:32">
      <c r="A1646" s="981"/>
      <c r="B1646" s="635"/>
      <c r="J1646" s="982"/>
      <c r="K1646" s="982"/>
      <c r="O1646" s="981"/>
      <c r="P1646" s="981"/>
      <c r="Q1646" s="981"/>
      <c r="R1646" s="981"/>
      <c r="S1646" s="981"/>
      <c r="T1646" s="981"/>
      <c r="U1646" s="981"/>
      <c r="V1646" s="981"/>
      <c r="W1646" s="981"/>
      <c r="X1646" s="981"/>
      <c r="Y1646" s="981"/>
      <c r="Z1646" s="981"/>
      <c r="AA1646" s="981"/>
      <c r="AB1646" s="981"/>
      <c r="AC1646" s="981"/>
      <c r="AD1646" s="981"/>
      <c r="AE1646" s="981"/>
      <c r="AF1646" s="981"/>
    </row>
    <row r="1647" spans="1:32">
      <c r="A1647" s="981"/>
      <c r="B1647" s="635"/>
      <c r="J1647" s="982"/>
      <c r="K1647" s="982"/>
      <c r="O1647" s="981"/>
      <c r="P1647" s="981"/>
      <c r="Q1647" s="981"/>
      <c r="R1647" s="981"/>
      <c r="S1647" s="981"/>
      <c r="T1647" s="981"/>
      <c r="U1647" s="981"/>
      <c r="V1647" s="981"/>
      <c r="W1647" s="981"/>
      <c r="X1647" s="981"/>
      <c r="Y1647" s="981"/>
      <c r="Z1647" s="981"/>
      <c r="AA1647" s="981"/>
      <c r="AB1647" s="981"/>
      <c r="AC1647" s="981"/>
      <c r="AD1647" s="981"/>
      <c r="AE1647" s="981"/>
      <c r="AF1647" s="981"/>
    </row>
    <row r="1648" spans="1:32">
      <c r="A1648" s="981"/>
      <c r="B1648" s="635"/>
      <c r="J1648" s="982"/>
      <c r="K1648" s="982"/>
      <c r="O1648" s="981"/>
      <c r="P1648" s="981"/>
      <c r="Q1648" s="981"/>
      <c r="R1648" s="981"/>
      <c r="S1648" s="981"/>
      <c r="T1648" s="981"/>
      <c r="U1648" s="981"/>
      <c r="V1648" s="981"/>
      <c r="W1648" s="981"/>
      <c r="X1648" s="981"/>
      <c r="Y1648" s="981"/>
      <c r="Z1648" s="981"/>
      <c r="AA1648" s="981"/>
      <c r="AB1648" s="981"/>
      <c r="AC1648" s="981"/>
      <c r="AD1648" s="981"/>
      <c r="AE1648" s="981"/>
      <c r="AF1648" s="981"/>
    </row>
    <row r="1649" spans="1:32">
      <c r="A1649" s="981"/>
      <c r="B1649" s="635"/>
      <c r="J1649" s="982"/>
      <c r="K1649" s="982"/>
      <c r="O1649" s="981"/>
      <c r="P1649" s="981"/>
      <c r="Q1649" s="981"/>
      <c r="R1649" s="981"/>
      <c r="S1649" s="981"/>
      <c r="T1649" s="981"/>
      <c r="U1649" s="981"/>
      <c r="V1649" s="981"/>
      <c r="W1649" s="981"/>
      <c r="X1649" s="981"/>
      <c r="Y1649" s="981"/>
      <c r="Z1649" s="981"/>
      <c r="AA1649" s="981"/>
      <c r="AB1649" s="981"/>
      <c r="AC1649" s="981"/>
      <c r="AD1649" s="981"/>
      <c r="AE1649" s="981"/>
      <c r="AF1649" s="981"/>
    </row>
    <row r="1650" spans="1:32">
      <c r="A1650" s="981"/>
      <c r="B1650" s="635"/>
      <c r="J1650" s="982"/>
      <c r="K1650" s="982"/>
      <c r="O1650" s="981"/>
      <c r="P1650" s="981"/>
      <c r="Q1650" s="981"/>
      <c r="R1650" s="981"/>
      <c r="S1650" s="981"/>
      <c r="T1650" s="981"/>
      <c r="U1650" s="981"/>
      <c r="V1650" s="981"/>
      <c r="W1650" s="981"/>
      <c r="X1650" s="981"/>
      <c r="Y1650" s="981"/>
      <c r="Z1650" s="981"/>
      <c r="AA1650" s="981"/>
      <c r="AB1650" s="981"/>
      <c r="AC1650" s="981"/>
      <c r="AD1650" s="981"/>
      <c r="AE1650" s="981"/>
      <c r="AF1650" s="981"/>
    </row>
    <row r="1651" spans="1:32">
      <c r="A1651" s="981"/>
      <c r="B1651" s="635"/>
      <c r="J1651" s="982"/>
      <c r="K1651" s="982"/>
      <c r="O1651" s="981"/>
      <c r="P1651" s="981"/>
      <c r="Q1651" s="981"/>
      <c r="R1651" s="981"/>
      <c r="S1651" s="981"/>
      <c r="T1651" s="981"/>
      <c r="U1651" s="981"/>
      <c r="V1651" s="981"/>
      <c r="W1651" s="981"/>
      <c r="X1651" s="981"/>
      <c r="Y1651" s="981"/>
      <c r="Z1651" s="981"/>
      <c r="AA1651" s="981"/>
      <c r="AB1651" s="981"/>
      <c r="AC1651" s="981"/>
      <c r="AD1651" s="981"/>
      <c r="AE1651" s="981"/>
      <c r="AF1651" s="981"/>
    </row>
    <row r="1652" spans="1:32">
      <c r="A1652" s="981"/>
      <c r="B1652" s="635"/>
      <c r="J1652" s="982"/>
      <c r="K1652" s="982"/>
      <c r="O1652" s="981"/>
      <c r="P1652" s="981"/>
      <c r="Q1652" s="981"/>
      <c r="R1652" s="981"/>
      <c r="S1652" s="981"/>
      <c r="T1652" s="981"/>
      <c r="U1652" s="981"/>
      <c r="V1652" s="981"/>
      <c r="W1652" s="981"/>
      <c r="X1652" s="981"/>
      <c r="Y1652" s="981"/>
      <c r="Z1652" s="981"/>
      <c r="AA1652" s="981"/>
      <c r="AB1652" s="981"/>
      <c r="AC1652" s="981"/>
      <c r="AD1652" s="981"/>
      <c r="AE1652" s="981"/>
      <c r="AF1652" s="981"/>
    </row>
    <row r="1653" spans="1:32">
      <c r="A1653" s="981"/>
      <c r="B1653" s="635"/>
      <c r="J1653" s="982"/>
      <c r="K1653" s="982"/>
      <c r="O1653" s="981"/>
      <c r="P1653" s="981"/>
      <c r="Q1653" s="981"/>
      <c r="R1653" s="981"/>
      <c r="S1653" s="981"/>
      <c r="T1653" s="981"/>
      <c r="U1653" s="981"/>
      <c r="V1653" s="981"/>
      <c r="W1653" s="981"/>
      <c r="X1653" s="981"/>
      <c r="Y1653" s="981"/>
      <c r="Z1653" s="981"/>
      <c r="AA1653" s="981"/>
      <c r="AB1653" s="981"/>
      <c r="AC1653" s="981"/>
      <c r="AD1653" s="981"/>
      <c r="AE1653" s="981"/>
      <c r="AF1653" s="981"/>
    </row>
    <row r="1654" spans="1:32">
      <c r="A1654" s="981"/>
      <c r="B1654" s="635"/>
      <c r="J1654" s="982"/>
      <c r="K1654" s="982"/>
      <c r="O1654" s="981"/>
      <c r="P1654" s="981"/>
      <c r="Q1654" s="981"/>
      <c r="R1654" s="981"/>
      <c r="S1654" s="981"/>
      <c r="T1654" s="981"/>
      <c r="U1654" s="981"/>
      <c r="V1654" s="981"/>
      <c r="W1654" s="981"/>
      <c r="X1654" s="981"/>
      <c r="Y1654" s="981"/>
      <c r="Z1654" s="981"/>
      <c r="AA1654" s="981"/>
      <c r="AB1654" s="981"/>
      <c r="AC1654" s="981"/>
      <c r="AD1654" s="981"/>
      <c r="AE1654" s="981"/>
      <c r="AF1654" s="981"/>
    </row>
    <row r="1655" spans="1:32">
      <c r="A1655" s="981"/>
      <c r="B1655" s="635"/>
      <c r="J1655" s="982"/>
      <c r="K1655" s="982"/>
      <c r="O1655" s="981"/>
      <c r="P1655" s="981"/>
      <c r="Q1655" s="981"/>
      <c r="R1655" s="981"/>
      <c r="S1655" s="981"/>
      <c r="T1655" s="981"/>
      <c r="U1655" s="981"/>
      <c r="V1655" s="981"/>
      <c r="W1655" s="981"/>
      <c r="X1655" s="981"/>
      <c r="Y1655" s="981"/>
      <c r="Z1655" s="981"/>
      <c r="AA1655" s="981"/>
      <c r="AB1655" s="981"/>
      <c r="AC1655" s="981"/>
      <c r="AD1655" s="981"/>
      <c r="AE1655" s="981"/>
      <c r="AF1655" s="981"/>
    </row>
    <row r="1656" spans="1:32">
      <c r="A1656" s="981"/>
      <c r="B1656" s="635"/>
      <c r="J1656" s="982"/>
      <c r="K1656" s="982"/>
      <c r="O1656" s="981"/>
      <c r="P1656" s="981"/>
      <c r="Q1656" s="981"/>
      <c r="R1656" s="981"/>
      <c r="S1656" s="981"/>
      <c r="T1656" s="981"/>
      <c r="U1656" s="981"/>
      <c r="V1656" s="981"/>
      <c r="W1656" s="981"/>
      <c r="X1656" s="981"/>
      <c r="Y1656" s="981"/>
      <c r="Z1656" s="981"/>
      <c r="AA1656" s="981"/>
      <c r="AB1656" s="981"/>
      <c r="AC1656" s="981"/>
      <c r="AD1656" s="981"/>
      <c r="AE1656" s="981"/>
      <c r="AF1656" s="981"/>
    </row>
    <row r="1657" spans="1:32">
      <c r="A1657" s="981"/>
      <c r="B1657" s="635"/>
      <c r="J1657" s="982"/>
      <c r="K1657" s="982"/>
      <c r="O1657" s="981"/>
      <c r="P1657" s="981"/>
      <c r="Q1657" s="981"/>
      <c r="R1657" s="981"/>
      <c r="S1657" s="981"/>
      <c r="T1657" s="981"/>
      <c r="U1657" s="981"/>
      <c r="V1657" s="981"/>
      <c r="W1657" s="981"/>
      <c r="X1657" s="981"/>
      <c r="Y1657" s="981"/>
      <c r="Z1657" s="981"/>
      <c r="AA1657" s="981"/>
      <c r="AB1657" s="981"/>
      <c r="AC1657" s="981"/>
      <c r="AD1657" s="981"/>
      <c r="AE1657" s="981"/>
      <c r="AF1657" s="981"/>
    </row>
    <row r="1658" spans="1:32">
      <c r="A1658" s="981"/>
      <c r="B1658" s="635"/>
      <c r="J1658" s="982"/>
      <c r="K1658" s="982"/>
      <c r="O1658" s="981"/>
      <c r="P1658" s="981"/>
      <c r="Q1658" s="981"/>
      <c r="R1658" s="981"/>
      <c r="S1658" s="981"/>
      <c r="T1658" s="981"/>
      <c r="U1658" s="981"/>
      <c r="V1658" s="981"/>
      <c r="W1658" s="981"/>
      <c r="X1658" s="981"/>
      <c r="Y1658" s="981"/>
      <c r="Z1658" s="981"/>
      <c r="AA1658" s="981"/>
      <c r="AB1658" s="981"/>
      <c r="AC1658" s="981"/>
      <c r="AD1658" s="981"/>
      <c r="AE1658" s="981"/>
      <c r="AF1658" s="981"/>
    </row>
    <row r="1659" spans="1:32">
      <c r="A1659" s="981"/>
      <c r="B1659" s="635"/>
      <c r="J1659" s="982"/>
      <c r="K1659" s="982"/>
      <c r="O1659" s="981"/>
      <c r="P1659" s="981"/>
      <c r="Q1659" s="981"/>
      <c r="R1659" s="981"/>
      <c r="S1659" s="981"/>
      <c r="T1659" s="981"/>
      <c r="U1659" s="981"/>
      <c r="V1659" s="981"/>
      <c r="W1659" s="981"/>
      <c r="X1659" s="981"/>
      <c r="Y1659" s="981"/>
      <c r="Z1659" s="981"/>
      <c r="AA1659" s="981"/>
      <c r="AB1659" s="981"/>
      <c r="AC1659" s="981"/>
      <c r="AD1659" s="981"/>
      <c r="AE1659" s="981"/>
      <c r="AF1659" s="981"/>
    </row>
    <row r="1660" spans="1:32">
      <c r="A1660" s="981"/>
      <c r="B1660" s="635"/>
      <c r="J1660" s="982"/>
      <c r="K1660" s="982"/>
      <c r="O1660" s="981"/>
      <c r="P1660" s="981"/>
      <c r="Q1660" s="981"/>
      <c r="R1660" s="981"/>
      <c r="S1660" s="981"/>
      <c r="T1660" s="981"/>
      <c r="U1660" s="981"/>
      <c r="V1660" s="981"/>
      <c r="W1660" s="981"/>
      <c r="X1660" s="981"/>
      <c r="Y1660" s="981"/>
      <c r="Z1660" s="981"/>
      <c r="AA1660" s="981"/>
      <c r="AB1660" s="981"/>
      <c r="AC1660" s="981"/>
      <c r="AD1660" s="981"/>
      <c r="AE1660" s="981"/>
      <c r="AF1660" s="981"/>
    </row>
    <row r="1661" spans="1:32">
      <c r="A1661" s="981"/>
      <c r="B1661" s="635"/>
      <c r="J1661" s="982"/>
      <c r="K1661" s="982"/>
      <c r="O1661" s="981"/>
      <c r="P1661" s="981"/>
      <c r="Q1661" s="981"/>
      <c r="R1661" s="981"/>
      <c r="S1661" s="981"/>
      <c r="T1661" s="981"/>
      <c r="U1661" s="981"/>
      <c r="V1661" s="981"/>
      <c r="W1661" s="981"/>
      <c r="X1661" s="981"/>
      <c r="Y1661" s="981"/>
      <c r="Z1661" s="981"/>
      <c r="AA1661" s="981"/>
      <c r="AB1661" s="981"/>
      <c r="AC1661" s="981"/>
      <c r="AD1661" s="981"/>
      <c r="AE1661" s="981"/>
      <c r="AF1661" s="981"/>
    </row>
    <row r="1662" spans="1:32">
      <c r="A1662" s="981"/>
      <c r="B1662" s="635"/>
      <c r="J1662" s="982"/>
      <c r="K1662" s="982"/>
      <c r="O1662" s="981"/>
      <c r="P1662" s="981"/>
      <c r="Q1662" s="981"/>
      <c r="R1662" s="981"/>
      <c r="S1662" s="981"/>
      <c r="T1662" s="981"/>
      <c r="U1662" s="981"/>
      <c r="V1662" s="981"/>
      <c r="W1662" s="981"/>
      <c r="X1662" s="981"/>
      <c r="Y1662" s="981"/>
      <c r="Z1662" s="981"/>
      <c r="AA1662" s="981"/>
      <c r="AB1662" s="981"/>
      <c r="AC1662" s="981"/>
      <c r="AD1662" s="981"/>
      <c r="AE1662" s="981"/>
      <c r="AF1662" s="981"/>
    </row>
    <row r="1663" spans="1:32">
      <c r="A1663" s="981"/>
      <c r="B1663" s="635"/>
      <c r="J1663" s="982"/>
      <c r="K1663" s="982"/>
      <c r="O1663" s="981"/>
      <c r="P1663" s="981"/>
      <c r="Q1663" s="981"/>
      <c r="R1663" s="981"/>
      <c r="S1663" s="981"/>
      <c r="T1663" s="981"/>
      <c r="U1663" s="981"/>
      <c r="V1663" s="981"/>
      <c r="W1663" s="981"/>
      <c r="X1663" s="981"/>
      <c r="Y1663" s="981"/>
      <c r="Z1663" s="981"/>
      <c r="AA1663" s="981"/>
      <c r="AB1663" s="981"/>
      <c r="AC1663" s="981"/>
      <c r="AD1663" s="981"/>
      <c r="AE1663" s="981"/>
      <c r="AF1663" s="981"/>
    </row>
    <row r="1664" spans="1:32">
      <c r="A1664" s="981"/>
      <c r="B1664" s="635"/>
      <c r="J1664" s="982"/>
      <c r="K1664" s="982"/>
      <c r="O1664" s="981"/>
      <c r="P1664" s="981"/>
      <c r="Q1664" s="981"/>
      <c r="R1664" s="981"/>
      <c r="S1664" s="981"/>
      <c r="T1664" s="981"/>
      <c r="U1664" s="981"/>
      <c r="V1664" s="981"/>
      <c r="W1664" s="981"/>
      <c r="X1664" s="981"/>
      <c r="Y1664" s="981"/>
      <c r="Z1664" s="981"/>
      <c r="AA1664" s="981"/>
      <c r="AB1664" s="981"/>
      <c r="AC1664" s="981"/>
      <c r="AD1664" s="981"/>
      <c r="AE1664" s="981"/>
      <c r="AF1664" s="981"/>
    </row>
    <row r="1665" spans="1:32">
      <c r="A1665" s="981"/>
      <c r="B1665" s="635"/>
      <c r="J1665" s="982"/>
      <c r="K1665" s="982"/>
      <c r="O1665" s="981"/>
      <c r="P1665" s="981"/>
      <c r="Q1665" s="981"/>
      <c r="R1665" s="981"/>
      <c r="S1665" s="981"/>
      <c r="T1665" s="981"/>
      <c r="U1665" s="981"/>
      <c r="V1665" s="981"/>
      <c r="W1665" s="981"/>
      <c r="X1665" s="981"/>
      <c r="Y1665" s="981"/>
      <c r="Z1665" s="981"/>
      <c r="AA1665" s="981"/>
      <c r="AB1665" s="981"/>
      <c r="AC1665" s="981"/>
      <c r="AD1665" s="981"/>
      <c r="AE1665" s="981"/>
      <c r="AF1665" s="981"/>
    </row>
    <row r="1666" spans="1:32">
      <c r="A1666" s="981"/>
      <c r="B1666" s="635"/>
      <c r="J1666" s="982"/>
      <c r="K1666" s="982"/>
      <c r="O1666" s="981"/>
      <c r="P1666" s="981"/>
      <c r="Q1666" s="981"/>
      <c r="R1666" s="981"/>
      <c r="S1666" s="981"/>
      <c r="T1666" s="981"/>
      <c r="U1666" s="981"/>
      <c r="V1666" s="981"/>
      <c r="W1666" s="981"/>
      <c r="X1666" s="981"/>
      <c r="Y1666" s="981"/>
      <c r="Z1666" s="981"/>
      <c r="AA1666" s="981"/>
      <c r="AB1666" s="981"/>
      <c r="AC1666" s="981"/>
      <c r="AD1666" s="981"/>
      <c r="AE1666" s="981"/>
      <c r="AF1666" s="981"/>
    </row>
    <row r="1667" spans="1:32">
      <c r="A1667" s="981"/>
      <c r="B1667" s="635"/>
      <c r="J1667" s="982"/>
      <c r="K1667" s="982"/>
      <c r="O1667" s="981"/>
      <c r="P1667" s="981"/>
      <c r="Q1667" s="981"/>
      <c r="R1667" s="981"/>
      <c r="S1667" s="981"/>
      <c r="T1667" s="981"/>
      <c r="U1667" s="981"/>
      <c r="V1667" s="981"/>
      <c r="W1667" s="981"/>
      <c r="X1667" s="981"/>
      <c r="Y1667" s="981"/>
      <c r="Z1667" s="981"/>
      <c r="AA1667" s="981"/>
      <c r="AB1667" s="981"/>
      <c r="AC1667" s="981"/>
      <c r="AD1667" s="981"/>
      <c r="AE1667" s="981"/>
      <c r="AF1667" s="981"/>
    </row>
    <row r="1668" spans="1:32">
      <c r="A1668" s="981"/>
      <c r="B1668" s="635"/>
      <c r="J1668" s="982"/>
      <c r="K1668" s="982"/>
      <c r="O1668" s="981"/>
      <c r="P1668" s="981"/>
      <c r="Q1668" s="981"/>
      <c r="R1668" s="981"/>
      <c r="S1668" s="981"/>
      <c r="T1668" s="981"/>
      <c r="U1668" s="981"/>
      <c r="V1668" s="981"/>
      <c r="W1668" s="981"/>
      <c r="X1668" s="981"/>
      <c r="Y1668" s="981"/>
      <c r="Z1668" s="981"/>
      <c r="AA1668" s="981"/>
      <c r="AB1668" s="981"/>
      <c r="AC1668" s="981"/>
      <c r="AD1668" s="981"/>
      <c r="AE1668" s="981"/>
      <c r="AF1668" s="981"/>
    </row>
    <row r="1669" spans="1:32">
      <c r="A1669" s="981"/>
      <c r="B1669" s="635"/>
      <c r="J1669" s="982"/>
      <c r="K1669" s="982"/>
      <c r="O1669" s="981"/>
      <c r="P1669" s="981"/>
      <c r="Q1669" s="981"/>
      <c r="R1669" s="981"/>
      <c r="S1669" s="981"/>
      <c r="T1669" s="981"/>
      <c r="U1669" s="981"/>
      <c r="V1669" s="981"/>
      <c r="W1669" s="981"/>
      <c r="X1669" s="981"/>
      <c r="Y1669" s="981"/>
      <c r="Z1669" s="981"/>
      <c r="AA1669" s="981"/>
      <c r="AB1669" s="981"/>
      <c r="AC1669" s="981"/>
      <c r="AD1669" s="981"/>
      <c r="AE1669" s="981"/>
      <c r="AF1669" s="981"/>
    </row>
    <row r="1670" spans="1:32">
      <c r="A1670" s="981"/>
      <c r="B1670" s="635"/>
      <c r="J1670" s="982"/>
      <c r="K1670" s="982"/>
      <c r="O1670" s="981"/>
      <c r="P1670" s="981"/>
      <c r="Q1670" s="981"/>
      <c r="R1670" s="981"/>
      <c r="S1670" s="981"/>
      <c r="T1670" s="981"/>
      <c r="U1670" s="981"/>
      <c r="V1670" s="981"/>
      <c r="W1670" s="981"/>
      <c r="X1670" s="981"/>
      <c r="Y1670" s="981"/>
      <c r="Z1670" s="981"/>
      <c r="AA1670" s="981"/>
      <c r="AB1670" s="981"/>
      <c r="AC1670" s="981"/>
      <c r="AD1670" s="981"/>
      <c r="AE1670" s="981"/>
      <c r="AF1670" s="981"/>
    </row>
    <row r="1671" spans="1:32">
      <c r="A1671" s="981"/>
      <c r="B1671" s="635"/>
      <c r="J1671" s="982"/>
      <c r="K1671" s="982"/>
      <c r="O1671" s="981"/>
      <c r="P1671" s="981"/>
      <c r="Q1671" s="981"/>
      <c r="R1671" s="981"/>
      <c r="S1671" s="981"/>
      <c r="T1671" s="981"/>
      <c r="U1671" s="981"/>
      <c r="V1671" s="981"/>
      <c r="W1671" s="981"/>
      <c r="X1671" s="981"/>
      <c r="Y1671" s="981"/>
      <c r="Z1671" s="981"/>
      <c r="AA1671" s="981"/>
      <c r="AB1671" s="981"/>
      <c r="AC1671" s="981"/>
      <c r="AD1671" s="981"/>
      <c r="AE1671" s="981"/>
      <c r="AF1671" s="981"/>
    </row>
    <row r="1672" spans="1:32">
      <c r="A1672" s="981"/>
      <c r="B1672" s="635"/>
      <c r="J1672" s="982"/>
      <c r="K1672" s="982"/>
      <c r="O1672" s="981"/>
      <c r="P1672" s="981"/>
      <c r="Q1672" s="981"/>
      <c r="R1672" s="981"/>
      <c r="S1672" s="981"/>
      <c r="T1672" s="981"/>
      <c r="U1672" s="981"/>
      <c r="V1672" s="981"/>
      <c r="W1672" s="981"/>
      <c r="X1672" s="981"/>
      <c r="Y1672" s="981"/>
      <c r="Z1672" s="981"/>
      <c r="AA1672" s="981"/>
      <c r="AB1672" s="981"/>
      <c r="AC1672" s="981"/>
      <c r="AD1672" s="981"/>
      <c r="AE1672" s="981"/>
      <c r="AF1672" s="981"/>
    </row>
    <row r="1673" spans="1:32">
      <c r="A1673" s="981"/>
      <c r="B1673" s="635"/>
      <c r="J1673" s="982"/>
      <c r="K1673" s="982"/>
      <c r="O1673" s="981"/>
      <c r="P1673" s="981"/>
      <c r="Q1673" s="981"/>
      <c r="R1673" s="981"/>
      <c r="S1673" s="981"/>
      <c r="T1673" s="981"/>
      <c r="U1673" s="981"/>
      <c r="V1673" s="981"/>
      <c r="W1673" s="981"/>
      <c r="X1673" s="981"/>
      <c r="Y1673" s="981"/>
      <c r="Z1673" s="981"/>
      <c r="AA1673" s="981"/>
      <c r="AB1673" s="981"/>
      <c r="AC1673" s="981"/>
      <c r="AD1673" s="981"/>
      <c r="AE1673" s="981"/>
      <c r="AF1673" s="981"/>
    </row>
    <row r="1674" spans="1:32">
      <c r="A1674" s="981"/>
      <c r="B1674" s="635"/>
      <c r="J1674" s="982"/>
      <c r="K1674" s="982"/>
      <c r="O1674" s="981"/>
      <c r="P1674" s="981"/>
      <c r="Q1674" s="981"/>
      <c r="R1674" s="981"/>
      <c r="S1674" s="981"/>
      <c r="T1674" s="981"/>
      <c r="U1674" s="981"/>
      <c r="V1674" s="981"/>
      <c r="W1674" s="981"/>
      <c r="X1674" s="981"/>
      <c r="Y1674" s="981"/>
      <c r="Z1674" s="981"/>
      <c r="AA1674" s="981"/>
      <c r="AB1674" s="981"/>
      <c r="AC1674" s="981"/>
      <c r="AD1674" s="981"/>
      <c r="AE1674" s="981"/>
      <c r="AF1674" s="981"/>
    </row>
    <row r="1675" spans="1:32">
      <c r="A1675" s="981"/>
      <c r="B1675" s="635"/>
      <c r="J1675" s="982"/>
      <c r="K1675" s="982"/>
      <c r="O1675" s="981"/>
      <c r="P1675" s="981"/>
      <c r="Q1675" s="981"/>
      <c r="R1675" s="981"/>
      <c r="S1675" s="981"/>
      <c r="T1675" s="981"/>
      <c r="U1675" s="981"/>
      <c r="V1675" s="981"/>
      <c r="W1675" s="981"/>
      <c r="X1675" s="981"/>
      <c r="Y1675" s="981"/>
      <c r="Z1675" s="981"/>
      <c r="AA1675" s="981"/>
      <c r="AB1675" s="981"/>
      <c r="AC1675" s="981"/>
      <c r="AD1675" s="981"/>
      <c r="AE1675" s="981"/>
      <c r="AF1675" s="981"/>
    </row>
    <row r="1676" spans="1:32">
      <c r="A1676" s="981"/>
      <c r="B1676" s="635"/>
      <c r="J1676" s="982"/>
      <c r="K1676" s="982"/>
      <c r="O1676" s="981"/>
      <c r="P1676" s="981"/>
      <c r="Q1676" s="981"/>
      <c r="R1676" s="981"/>
      <c r="S1676" s="981"/>
      <c r="T1676" s="981"/>
      <c r="U1676" s="981"/>
      <c r="V1676" s="981"/>
      <c r="W1676" s="981"/>
      <c r="X1676" s="981"/>
      <c r="Y1676" s="981"/>
      <c r="Z1676" s="981"/>
      <c r="AA1676" s="981"/>
      <c r="AB1676" s="981"/>
      <c r="AC1676" s="981"/>
      <c r="AD1676" s="981"/>
      <c r="AE1676" s="981"/>
      <c r="AF1676" s="981"/>
    </row>
    <row r="1677" spans="1:32">
      <c r="A1677" s="981"/>
      <c r="B1677" s="635"/>
      <c r="J1677" s="982"/>
      <c r="K1677" s="982"/>
      <c r="O1677" s="981"/>
      <c r="P1677" s="981"/>
      <c r="Q1677" s="981"/>
      <c r="R1677" s="981"/>
      <c r="S1677" s="981"/>
      <c r="T1677" s="981"/>
      <c r="U1677" s="981"/>
      <c r="V1677" s="981"/>
      <c r="W1677" s="981"/>
      <c r="X1677" s="981"/>
      <c r="Y1677" s="981"/>
      <c r="Z1677" s="981"/>
      <c r="AA1677" s="981"/>
      <c r="AB1677" s="981"/>
      <c r="AC1677" s="981"/>
      <c r="AD1677" s="981"/>
      <c r="AE1677" s="981"/>
      <c r="AF1677" s="981"/>
    </row>
    <row r="1678" spans="1:32">
      <c r="A1678" s="981"/>
      <c r="B1678" s="635"/>
      <c r="J1678" s="982"/>
      <c r="K1678" s="982"/>
      <c r="O1678" s="981"/>
      <c r="P1678" s="981"/>
      <c r="Q1678" s="981"/>
      <c r="R1678" s="981"/>
      <c r="S1678" s="981"/>
      <c r="T1678" s="981"/>
      <c r="U1678" s="981"/>
      <c r="V1678" s="981"/>
      <c r="W1678" s="981"/>
      <c r="X1678" s="981"/>
      <c r="Y1678" s="981"/>
      <c r="Z1678" s="981"/>
      <c r="AA1678" s="981"/>
      <c r="AB1678" s="981"/>
      <c r="AC1678" s="981"/>
      <c r="AD1678" s="981"/>
      <c r="AE1678" s="981"/>
      <c r="AF1678" s="981"/>
    </row>
    <row r="1679" spans="1:32">
      <c r="A1679" s="981"/>
      <c r="B1679" s="635"/>
      <c r="J1679" s="982"/>
      <c r="K1679" s="982"/>
      <c r="O1679" s="981"/>
      <c r="P1679" s="981"/>
      <c r="Q1679" s="981"/>
      <c r="R1679" s="981"/>
      <c r="S1679" s="981"/>
      <c r="T1679" s="981"/>
      <c r="U1679" s="981"/>
      <c r="V1679" s="981"/>
      <c r="W1679" s="981"/>
      <c r="X1679" s="981"/>
      <c r="Y1679" s="981"/>
      <c r="Z1679" s="981"/>
      <c r="AA1679" s="981"/>
      <c r="AB1679" s="981"/>
      <c r="AC1679" s="981"/>
      <c r="AD1679" s="981"/>
      <c r="AE1679" s="981"/>
      <c r="AF1679" s="981"/>
    </row>
    <row r="1680" spans="1:32">
      <c r="A1680" s="981"/>
      <c r="B1680" s="635"/>
      <c r="J1680" s="982"/>
      <c r="K1680" s="982"/>
      <c r="O1680" s="981"/>
      <c r="P1680" s="981"/>
      <c r="Q1680" s="981"/>
      <c r="R1680" s="981"/>
      <c r="S1680" s="981"/>
      <c r="T1680" s="981"/>
      <c r="U1680" s="981"/>
      <c r="V1680" s="981"/>
      <c r="W1680" s="981"/>
      <c r="X1680" s="981"/>
      <c r="Y1680" s="981"/>
      <c r="Z1680" s="981"/>
      <c r="AA1680" s="981"/>
      <c r="AB1680" s="981"/>
      <c r="AC1680" s="981"/>
      <c r="AD1680" s="981"/>
      <c r="AE1680" s="981"/>
      <c r="AF1680" s="981"/>
    </row>
    <row r="1681" spans="1:32">
      <c r="A1681" s="981"/>
      <c r="B1681" s="635"/>
      <c r="J1681" s="982"/>
      <c r="K1681" s="982"/>
      <c r="O1681" s="981"/>
      <c r="P1681" s="981"/>
      <c r="Q1681" s="981"/>
      <c r="R1681" s="981"/>
      <c r="S1681" s="981"/>
      <c r="T1681" s="981"/>
      <c r="U1681" s="981"/>
      <c r="V1681" s="981"/>
      <c r="W1681" s="981"/>
      <c r="X1681" s="981"/>
      <c r="Y1681" s="981"/>
      <c r="Z1681" s="981"/>
      <c r="AA1681" s="981"/>
      <c r="AB1681" s="981"/>
      <c r="AC1681" s="981"/>
      <c r="AD1681" s="981"/>
      <c r="AE1681" s="981"/>
      <c r="AF1681" s="981"/>
    </row>
    <row r="1682" spans="1:32">
      <c r="A1682" s="981"/>
      <c r="B1682" s="635"/>
      <c r="J1682" s="982"/>
      <c r="K1682" s="982"/>
      <c r="O1682" s="981"/>
      <c r="P1682" s="981"/>
      <c r="Q1682" s="981"/>
      <c r="R1682" s="981"/>
      <c r="S1682" s="981"/>
      <c r="T1682" s="981"/>
      <c r="U1682" s="981"/>
      <c r="V1682" s="981"/>
      <c r="W1682" s="981"/>
      <c r="X1682" s="981"/>
      <c r="Y1682" s="981"/>
      <c r="Z1682" s="981"/>
      <c r="AA1682" s="981"/>
      <c r="AB1682" s="981"/>
      <c r="AC1682" s="981"/>
      <c r="AD1682" s="981"/>
      <c r="AE1682" s="981"/>
      <c r="AF1682" s="981"/>
    </row>
    <row r="1683" spans="1:32">
      <c r="A1683" s="981"/>
      <c r="B1683" s="635"/>
      <c r="J1683" s="982"/>
      <c r="K1683" s="982"/>
      <c r="O1683" s="981"/>
      <c r="P1683" s="981"/>
      <c r="Q1683" s="981"/>
      <c r="R1683" s="981"/>
      <c r="S1683" s="981"/>
      <c r="T1683" s="981"/>
      <c r="U1683" s="981"/>
      <c r="V1683" s="981"/>
      <c r="W1683" s="981"/>
      <c r="X1683" s="981"/>
      <c r="Y1683" s="981"/>
      <c r="Z1683" s="981"/>
      <c r="AA1683" s="981"/>
      <c r="AB1683" s="981"/>
      <c r="AC1683" s="981"/>
      <c r="AD1683" s="981"/>
      <c r="AE1683" s="981"/>
      <c r="AF1683" s="981"/>
    </row>
    <row r="1684" spans="1:32">
      <c r="A1684" s="981"/>
      <c r="B1684" s="635"/>
      <c r="J1684" s="982"/>
      <c r="K1684" s="982"/>
      <c r="O1684" s="981"/>
      <c r="P1684" s="981"/>
      <c r="Q1684" s="981"/>
      <c r="R1684" s="981"/>
      <c r="S1684" s="981"/>
      <c r="T1684" s="981"/>
      <c r="U1684" s="981"/>
      <c r="V1684" s="981"/>
      <c r="W1684" s="981"/>
      <c r="X1684" s="981"/>
      <c r="Y1684" s="981"/>
      <c r="Z1684" s="981"/>
      <c r="AA1684" s="981"/>
      <c r="AB1684" s="981"/>
      <c r="AC1684" s="981"/>
      <c r="AD1684" s="981"/>
      <c r="AE1684" s="981"/>
      <c r="AF1684" s="981"/>
    </row>
    <row r="1685" spans="1:32">
      <c r="A1685" s="981"/>
      <c r="B1685" s="635"/>
      <c r="J1685" s="982"/>
      <c r="K1685" s="982"/>
      <c r="O1685" s="981"/>
      <c r="P1685" s="981"/>
      <c r="Q1685" s="981"/>
      <c r="R1685" s="981"/>
      <c r="S1685" s="981"/>
      <c r="T1685" s="981"/>
      <c r="U1685" s="981"/>
      <c r="V1685" s="981"/>
      <c r="W1685" s="981"/>
      <c r="X1685" s="981"/>
      <c r="Y1685" s="981"/>
      <c r="Z1685" s="981"/>
      <c r="AA1685" s="981"/>
      <c r="AB1685" s="981"/>
      <c r="AC1685" s="981"/>
      <c r="AD1685" s="981"/>
      <c r="AE1685" s="981"/>
      <c r="AF1685" s="981"/>
    </row>
    <row r="1686" spans="1:32">
      <c r="A1686" s="981"/>
      <c r="B1686" s="635"/>
      <c r="J1686" s="982"/>
      <c r="K1686" s="982"/>
      <c r="O1686" s="981"/>
      <c r="P1686" s="981"/>
      <c r="Q1686" s="981"/>
      <c r="R1686" s="981"/>
      <c r="S1686" s="981"/>
      <c r="T1686" s="981"/>
      <c r="U1686" s="981"/>
      <c r="V1686" s="981"/>
      <c r="W1686" s="981"/>
      <c r="X1686" s="981"/>
      <c r="Y1686" s="981"/>
      <c r="Z1686" s="981"/>
      <c r="AA1686" s="981"/>
      <c r="AB1686" s="981"/>
      <c r="AC1686" s="981"/>
      <c r="AD1686" s="981"/>
      <c r="AE1686" s="981"/>
      <c r="AF1686" s="981"/>
    </row>
    <row r="1687" spans="1:32">
      <c r="A1687" s="981"/>
      <c r="B1687" s="635"/>
      <c r="J1687" s="982"/>
      <c r="K1687" s="982"/>
      <c r="O1687" s="981"/>
      <c r="P1687" s="981"/>
      <c r="Q1687" s="981"/>
      <c r="R1687" s="981"/>
      <c r="S1687" s="981"/>
      <c r="T1687" s="981"/>
      <c r="U1687" s="981"/>
      <c r="V1687" s="981"/>
      <c r="W1687" s="981"/>
      <c r="X1687" s="981"/>
      <c r="Y1687" s="981"/>
      <c r="Z1687" s="981"/>
      <c r="AA1687" s="981"/>
      <c r="AB1687" s="981"/>
      <c r="AC1687" s="981"/>
      <c r="AD1687" s="981"/>
      <c r="AE1687" s="981"/>
      <c r="AF1687" s="981"/>
    </row>
    <row r="1688" spans="1:32">
      <c r="A1688" s="981"/>
      <c r="B1688" s="635"/>
      <c r="J1688" s="982"/>
      <c r="K1688" s="982"/>
      <c r="O1688" s="981"/>
      <c r="P1688" s="981"/>
      <c r="Q1688" s="981"/>
      <c r="R1688" s="981"/>
      <c r="S1688" s="981"/>
      <c r="T1688" s="981"/>
      <c r="U1688" s="981"/>
      <c r="V1688" s="981"/>
      <c r="W1688" s="981"/>
      <c r="X1688" s="981"/>
      <c r="Y1688" s="981"/>
      <c r="Z1688" s="981"/>
      <c r="AA1688" s="981"/>
      <c r="AB1688" s="981"/>
      <c r="AC1688" s="981"/>
      <c r="AD1688" s="981"/>
      <c r="AE1688" s="981"/>
      <c r="AF1688" s="981"/>
    </row>
    <row r="1689" spans="1:32">
      <c r="A1689" s="981"/>
      <c r="B1689" s="635"/>
      <c r="J1689" s="982"/>
      <c r="K1689" s="982"/>
      <c r="O1689" s="981"/>
      <c r="P1689" s="981"/>
      <c r="Q1689" s="981"/>
      <c r="R1689" s="981"/>
      <c r="S1689" s="981"/>
      <c r="T1689" s="981"/>
      <c r="U1689" s="981"/>
      <c r="V1689" s="981"/>
      <c r="W1689" s="981"/>
      <c r="X1689" s="981"/>
      <c r="Y1689" s="981"/>
      <c r="Z1689" s="981"/>
      <c r="AA1689" s="981"/>
      <c r="AB1689" s="981"/>
      <c r="AC1689" s="981"/>
      <c r="AD1689" s="981"/>
      <c r="AE1689" s="981"/>
      <c r="AF1689" s="981"/>
    </row>
    <row r="1690" spans="1:32">
      <c r="A1690" s="981"/>
      <c r="B1690" s="635"/>
      <c r="J1690" s="982"/>
      <c r="K1690" s="982"/>
      <c r="O1690" s="981"/>
      <c r="P1690" s="981"/>
      <c r="Q1690" s="981"/>
      <c r="R1690" s="981"/>
      <c r="S1690" s="981"/>
      <c r="T1690" s="981"/>
      <c r="U1690" s="981"/>
      <c r="V1690" s="981"/>
      <c r="W1690" s="981"/>
      <c r="X1690" s="981"/>
      <c r="Y1690" s="981"/>
      <c r="Z1690" s="981"/>
      <c r="AA1690" s="981"/>
      <c r="AB1690" s="981"/>
      <c r="AC1690" s="981"/>
      <c r="AD1690" s="981"/>
      <c r="AE1690" s="981"/>
      <c r="AF1690" s="981"/>
    </row>
    <row r="1691" spans="1:32">
      <c r="A1691" s="981"/>
      <c r="B1691" s="635"/>
      <c r="J1691" s="982"/>
      <c r="K1691" s="982"/>
      <c r="O1691" s="981"/>
      <c r="P1691" s="981"/>
      <c r="Q1691" s="981"/>
      <c r="R1691" s="981"/>
      <c r="S1691" s="981"/>
      <c r="T1691" s="981"/>
      <c r="U1691" s="981"/>
      <c r="V1691" s="981"/>
      <c r="W1691" s="981"/>
      <c r="X1691" s="981"/>
      <c r="Y1691" s="981"/>
      <c r="Z1691" s="981"/>
      <c r="AA1691" s="981"/>
      <c r="AB1691" s="981"/>
      <c r="AC1691" s="981"/>
      <c r="AD1691" s="981"/>
      <c r="AE1691" s="981"/>
      <c r="AF1691" s="981"/>
    </row>
    <row r="1692" spans="1:32">
      <c r="A1692" s="981"/>
      <c r="B1692" s="635"/>
      <c r="J1692" s="982"/>
      <c r="K1692" s="982"/>
      <c r="O1692" s="981"/>
      <c r="P1692" s="981"/>
      <c r="Q1692" s="981"/>
      <c r="R1692" s="981"/>
      <c r="S1692" s="981"/>
      <c r="T1692" s="981"/>
      <c r="U1692" s="981"/>
      <c r="V1692" s="981"/>
      <c r="W1692" s="981"/>
      <c r="X1692" s="981"/>
      <c r="Y1692" s="981"/>
      <c r="Z1692" s="981"/>
      <c r="AA1692" s="981"/>
      <c r="AB1692" s="981"/>
      <c r="AC1692" s="981"/>
      <c r="AD1692" s="981"/>
      <c r="AE1692" s="981"/>
      <c r="AF1692" s="981"/>
    </row>
    <row r="1693" spans="1:32">
      <c r="A1693" s="981"/>
      <c r="B1693" s="635"/>
      <c r="J1693" s="982"/>
      <c r="K1693" s="982"/>
      <c r="O1693" s="981"/>
      <c r="P1693" s="981"/>
      <c r="Q1693" s="981"/>
      <c r="R1693" s="981"/>
      <c r="S1693" s="981"/>
      <c r="T1693" s="981"/>
      <c r="U1693" s="981"/>
      <c r="V1693" s="981"/>
      <c r="W1693" s="981"/>
      <c r="X1693" s="981"/>
      <c r="Y1693" s="981"/>
      <c r="Z1693" s="981"/>
      <c r="AA1693" s="981"/>
      <c r="AB1693" s="981"/>
      <c r="AC1693" s="981"/>
      <c r="AD1693" s="981"/>
      <c r="AE1693" s="981"/>
      <c r="AF1693" s="981"/>
    </row>
    <row r="1694" spans="1:32">
      <c r="A1694" s="981"/>
      <c r="B1694" s="635"/>
      <c r="J1694" s="982"/>
      <c r="K1694" s="982"/>
      <c r="O1694" s="981"/>
      <c r="P1694" s="981"/>
      <c r="Q1694" s="981"/>
      <c r="R1694" s="981"/>
      <c r="S1694" s="981"/>
      <c r="T1694" s="981"/>
      <c r="U1694" s="981"/>
      <c r="V1694" s="981"/>
      <c r="W1694" s="981"/>
      <c r="X1694" s="981"/>
      <c r="Y1694" s="981"/>
      <c r="Z1694" s="981"/>
      <c r="AA1694" s="981"/>
      <c r="AB1694" s="981"/>
      <c r="AC1694" s="981"/>
      <c r="AD1694" s="981"/>
      <c r="AE1694" s="981"/>
      <c r="AF1694" s="981"/>
    </row>
    <row r="1695" spans="1:32">
      <c r="A1695" s="981"/>
      <c r="B1695" s="635"/>
      <c r="J1695" s="982"/>
      <c r="K1695" s="982"/>
      <c r="O1695" s="981"/>
      <c r="P1695" s="981"/>
      <c r="Q1695" s="981"/>
      <c r="R1695" s="981"/>
      <c r="S1695" s="981"/>
      <c r="T1695" s="981"/>
      <c r="U1695" s="981"/>
      <c r="V1695" s="981"/>
      <c r="W1695" s="981"/>
      <c r="X1695" s="981"/>
      <c r="Y1695" s="981"/>
      <c r="Z1695" s="981"/>
      <c r="AA1695" s="981"/>
      <c r="AB1695" s="981"/>
      <c r="AC1695" s="981"/>
      <c r="AD1695" s="981"/>
      <c r="AE1695" s="981"/>
      <c r="AF1695" s="981"/>
    </row>
    <row r="1696" spans="1:32">
      <c r="A1696" s="981"/>
      <c r="B1696" s="635"/>
      <c r="J1696" s="982"/>
      <c r="K1696" s="982"/>
      <c r="O1696" s="981"/>
      <c r="P1696" s="981"/>
      <c r="Q1696" s="981"/>
      <c r="R1696" s="981"/>
      <c r="S1696" s="981"/>
      <c r="T1696" s="981"/>
      <c r="U1696" s="981"/>
      <c r="V1696" s="981"/>
      <c r="W1696" s="981"/>
      <c r="X1696" s="981"/>
      <c r="Y1696" s="981"/>
      <c r="Z1696" s="981"/>
      <c r="AA1696" s="981"/>
      <c r="AB1696" s="981"/>
      <c r="AC1696" s="981"/>
      <c r="AD1696" s="981"/>
      <c r="AE1696" s="981"/>
      <c r="AF1696" s="981"/>
    </row>
    <row r="1697" spans="1:32">
      <c r="A1697" s="981"/>
      <c r="B1697" s="635"/>
      <c r="J1697" s="982"/>
      <c r="K1697" s="982"/>
      <c r="O1697" s="981"/>
      <c r="P1697" s="981"/>
      <c r="Q1697" s="981"/>
      <c r="R1697" s="981"/>
      <c r="S1697" s="981"/>
      <c r="T1697" s="981"/>
      <c r="U1697" s="981"/>
      <c r="V1697" s="981"/>
      <c r="W1697" s="981"/>
      <c r="X1697" s="981"/>
      <c r="Y1697" s="981"/>
      <c r="Z1697" s="981"/>
      <c r="AA1697" s="981"/>
      <c r="AB1697" s="981"/>
      <c r="AC1697" s="981"/>
      <c r="AD1697" s="981"/>
      <c r="AE1697" s="981"/>
      <c r="AF1697" s="981"/>
    </row>
    <row r="1698" spans="1:32">
      <c r="A1698" s="981"/>
      <c r="B1698" s="635"/>
      <c r="J1698" s="982"/>
      <c r="K1698" s="982"/>
      <c r="O1698" s="981"/>
      <c r="P1698" s="981"/>
      <c r="Q1698" s="981"/>
      <c r="R1698" s="981"/>
      <c r="S1698" s="981"/>
      <c r="T1698" s="981"/>
      <c r="U1698" s="981"/>
      <c r="V1698" s="981"/>
      <c r="W1698" s="981"/>
      <c r="X1698" s="981"/>
      <c r="Y1698" s="981"/>
      <c r="Z1698" s="981"/>
      <c r="AA1698" s="981"/>
      <c r="AB1698" s="981"/>
      <c r="AC1698" s="981"/>
      <c r="AD1698" s="981"/>
      <c r="AE1698" s="981"/>
      <c r="AF1698" s="981"/>
    </row>
    <row r="1699" spans="1:32">
      <c r="A1699" s="981"/>
      <c r="B1699" s="635"/>
      <c r="J1699" s="982"/>
      <c r="K1699" s="982"/>
      <c r="O1699" s="981"/>
      <c r="P1699" s="981"/>
      <c r="Q1699" s="981"/>
      <c r="R1699" s="981"/>
      <c r="S1699" s="981"/>
      <c r="T1699" s="981"/>
      <c r="U1699" s="981"/>
      <c r="V1699" s="981"/>
      <c r="W1699" s="981"/>
      <c r="X1699" s="981"/>
      <c r="Y1699" s="981"/>
      <c r="Z1699" s="981"/>
      <c r="AA1699" s="981"/>
      <c r="AB1699" s="981"/>
      <c r="AC1699" s="981"/>
      <c r="AD1699" s="981"/>
      <c r="AE1699" s="981"/>
      <c r="AF1699" s="981"/>
    </row>
    <row r="1700" spans="1:32">
      <c r="A1700" s="981"/>
      <c r="B1700" s="635"/>
      <c r="J1700" s="982"/>
      <c r="K1700" s="982"/>
      <c r="O1700" s="981"/>
      <c r="P1700" s="981"/>
      <c r="Q1700" s="981"/>
      <c r="R1700" s="981"/>
      <c r="S1700" s="981"/>
      <c r="T1700" s="981"/>
      <c r="U1700" s="981"/>
      <c r="V1700" s="981"/>
      <c r="W1700" s="981"/>
      <c r="X1700" s="981"/>
      <c r="Y1700" s="981"/>
      <c r="Z1700" s="981"/>
      <c r="AA1700" s="981"/>
      <c r="AB1700" s="981"/>
      <c r="AC1700" s="981"/>
      <c r="AD1700" s="981"/>
      <c r="AE1700" s="981"/>
      <c r="AF1700" s="981"/>
    </row>
    <row r="1701" spans="1:32">
      <c r="A1701" s="981"/>
      <c r="B1701" s="635"/>
      <c r="J1701" s="982"/>
      <c r="K1701" s="982"/>
      <c r="O1701" s="981"/>
      <c r="P1701" s="981"/>
      <c r="Q1701" s="981"/>
      <c r="R1701" s="981"/>
      <c r="S1701" s="981"/>
      <c r="T1701" s="981"/>
      <c r="U1701" s="981"/>
      <c r="V1701" s="981"/>
      <c r="W1701" s="981"/>
      <c r="X1701" s="981"/>
      <c r="Y1701" s="981"/>
      <c r="Z1701" s="981"/>
      <c r="AA1701" s="981"/>
      <c r="AB1701" s="981"/>
      <c r="AC1701" s="981"/>
      <c r="AD1701" s="981"/>
      <c r="AE1701" s="981"/>
      <c r="AF1701" s="981"/>
    </row>
    <row r="1702" spans="1:32">
      <c r="A1702" s="981"/>
      <c r="B1702" s="635"/>
      <c r="J1702" s="982"/>
      <c r="K1702" s="982"/>
      <c r="O1702" s="981"/>
      <c r="P1702" s="981"/>
      <c r="Q1702" s="981"/>
      <c r="R1702" s="981"/>
      <c r="S1702" s="981"/>
      <c r="T1702" s="981"/>
      <c r="U1702" s="981"/>
      <c r="V1702" s="981"/>
      <c r="W1702" s="981"/>
      <c r="X1702" s="981"/>
      <c r="Y1702" s="981"/>
      <c r="Z1702" s="981"/>
      <c r="AA1702" s="981"/>
      <c r="AB1702" s="981"/>
      <c r="AC1702" s="981"/>
      <c r="AD1702" s="981"/>
      <c r="AE1702" s="981"/>
      <c r="AF1702" s="981"/>
    </row>
    <row r="1703" spans="1:32">
      <c r="A1703" s="981"/>
      <c r="B1703" s="635"/>
      <c r="J1703" s="982"/>
      <c r="K1703" s="982"/>
      <c r="O1703" s="981"/>
      <c r="P1703" s="981"/>
      <c r="Q1703" s="981"/>
      <c r="R1703" s="981"/>
      <c r="S1703" s="981"/>
      <c r="T1703" s="981"/>
      <c r="U1703" s="981"/>
      <c r="V1703" s="981"/>
      <c r="W1703" s="981"/>
      <c r="X1703" s="981"/>
      <c r="Y1703" s="981"/>
      <c r="Z1703" s="981"/>
      <c r="AA1703" s="981"/>
      <c r="AB1703" s="981"/>
      <c r="AC1703" s="981"/>
      <c r="AD1703" s="981"/>
      <c r="AE1703" s="981"/>
      <c r="AF1703" s="981"/>
    </row>
    <row r="1704" spans="1:32">
      <c r="A1704" s="981"/>
      <c r="B1704" s="635"/>
      <c r="J1704" s="982"/>
      <c r="K1704" s="982"/>
      <c r="O1704" s="981"/>
      <c r="P1704" s="981"/>
      <c r="Q1704" s="981"/>
      <c r="R1704" s="981"/>
      <c r="S1704" s="981"/>
      <c r="T1704" s="981"/>
      <c r="U1704" s="981"/>
      <c r="V1704" s="981"/>
      <c r="W1704" s="981"/>
      <c r="X1704" s="981"/>
      <c r="Y1704" s="981"/>
      <c r="Z1704" s="981"/>
      <c r="AA1704" s="981"/>
      <c r="AB1704" s="981"/>
      <c r="AC1704" s="981"/>
      <c r="AD1704" s="981"/>
      <c r="AE1704" s="981"/>
      <c r="AF1704" s="981"/>
    </row>
    <row r="1705" spans="1:32">
      <c r="A1705" s="981"/>
      <c r="B1705" s="635"/>
      <c r="J1705" s="982"/>
      <c r="K1705" s="982"/>
      <c r="O1705" s="981"/>
      <c r="P1705" s="981"/>
      <c r="Q1705" s="981"/>
      <c r="R1705" s="981"/>
      <c r="S1705" s="981"/>
      <c r="T1705" s="981"/>
      <c r="U1705" s="981"/>
      <c r="V1705" s="981"/>
      <c r="W1705" s="981"/>
      <c r="X1705" s="981"/>
      <c r="Y1705" s="981"/>
      <c r="Z1705" s="981"/>
      <c r="AA1705" s="981"/>
      <c r="AB1705" s="981"/>
      <c r="AC1705" s="981"/>
      <c r="AD1705" s="981"/>
      <c r="AE1705" s="981"/>
      <c r="AF1705" s="981"/>
    </row>
    <row r="1706" spans="1:32">
      <c r="A1706" s="981"/>
      <c r="B1706" s="635"/>
      <c r="J1706" s="982"/>
      <c r="K1706" s="982"/>
      <c r="O1706" s="981"/>
      <c r="P1706" s="981"/>
      <c r="Q1706" s="981"/>
      <c r="R1706" s="981"/>
      <c r="S1706" s="981"/>
      <c r="T1706" s="981"/>
      <c r="U1706" s="981"/>
      <c r="V1706" s="981"/>
      <c r="W1706" s="981"/>
      <c r="X1706" s="981"/>
      <c r="Y1706" s="981"/>
      <c r="Z1706" s="981"/>
      <c r="AA1706" s="981"/>
      <c r="AB1706" s="981"/>
      <c r="AC1706" s="981"/>
      <c r="AD1706" s="981"/>
      <c r="AE1706" s="981"/>
      <c r="AF1706" s="981"/>
    </row>
    <row r="1707" spans="1:32">
      <c r="A1707" s="981"/>
      <c r="B1707" s="635"/>
      <c r="J1707" s="982"/>
      <c r="K1707" s="982"/>
      <c r="O1707" s="981"/>
      <c r="P1707" s="981"/>
      <c r="Q1707" s="981"/>
      <c r="R1707" s="981"/>
      <c r="S1707" s="981"/>
      <c r="T1707" s="981"/>
      <c r="U1707" s="981"/>
      <c r="V1707" s="981"/>
      <c r="W1707" s="981"/>
      <c r="X1707" s="981"/>
      <c r="Y1707" s="981"/>
      <c r="Z1707" s="981"/>
      <c r="AA1707" s="981"/>
      <c r="AB1707" s="981"/>
      <c r="AC1707" s="981"/>
      <c r="AD1707" s="981"/>
      <c r="AE1707" s="981"/>
      <c r="AF1707" s="981"/>
    </row>
    <row r="1708" spans="1:32">
      <c r="A1708" s="981"/>
      <c r="B1708" s="635"/>
      <c r="J1708" s="982"/>
      <c r="K1708" s="982"/>
      <c r="O1708" s="981"/>
      <c r="P1708" s="981"/>
      <c r="Q1708" s="981"/>
      <c r="R1708" s="981"/>
      <c r="S1708" s="981"/>
      <c r="T1708" s="981"/>
      <c r="U1708" s="981"/>
      <c r="V1708" s="981"/>
      <c r="W1708" s="981"/>
      <c r="X1708" s="981"/>
      <c r="Y1708" s="981"/>
      <c r="Z1708" s="981"/>
      <c r="AA1708" s="981"/>
      <c r="AB1708" s="981"/>
      <c r="AC1708" s="981"/>
      <c r="AD1708" s="981"/>
      <c r="AE1708" s="981"/>
      <c r="AF1708" s="981"/>
    </row>
    <row r="1709" spans="1:32">
      <c r="A1709" s="981"/>
      <c r="B1709" s="635"/>
      <c r="J1709" s="982"/>
      <c r="K1709" s="982"/>
      <c r="O1709" s="981"/>
      <c r="P1709" s="981"/>
      <c r="Q1709" s="981"/>
      <c r="R1709" s="981"/>
      <c r="S1709" s="981"/>
      <c r="T1709" s="981"/>
      <c r="U1709" s="981"/>
      <c r="V1709" s="981"/>
      <c r="W1709" s="981"/>
      <c r="X1709" s="981"/>
      <c r="Y1709" s="981"/>
      <c r="Z1709" s="981"/>
      <c r="AA1709" s="981"/>
      <c r="AB1709" s="981"/>
      <c r="AC1709" s="981"/>
      <c r="AD1709" s="981"/>
      <c r="AE1709" s="981"/>
      <c r="AF1709" s="981"/>
    </row>
    <row r="1710" spans="1:32">
      <c r="A1710" s="981"/>
      <c r="B1710" s="635"/>
      <c r="J1710" s="982"/>
      <c r="K1710" s="982"/>
      <c r="O1710" s="981"/>
      <c r="P1710" s="981"/>
      <c r="Q1710" s="981"/>
      <c r="R1710" s="981"/>
      <c r="S1710" s="981"/>
      <c r="T1710" s="981"/>
      <c r="U1710" s="981"/>
      <c r="V1710" s="981"/>
      <c r="W1710" s="981"/>
      <c r="X1710" s="981"/>
      <c r="Y1710" s="981"/>
      <c r="Z1710" s="981"/>
      <c r="AA1710" s="981"/>
      <c r="AB1710" s="981"/>
      <c r="AC1710" s="981"/>
      <c r="AD1710" s="981"/>
      <c r="AE1710" s="981"/>
      <c r="AF1710" s="981"/>
    </row>
    <row r="1711" spans="1:32">
      <c r="A1711" s="981"/>
      <c r="B1711" s="635"/>
      <c r="J1711" s="982"/>
      <c r="K1711" s="982"/>
      <c r="O1711" s="981"/>
      <c r="P1711" s="981"/>
      <c r="Q1711" s="981"/>
      <c r="R1711" s="981"/>
      <c r="S1711" s="981"/>
      <c r="T1711" s="981"/>
      <c r="U1711" s="981"/>
      <c r="V1711" s="981"/>
      <c r="W1711" s="981"/>
      <c r="X1711" s="981"/>
      <c r="Y1711" s="981"/>
      <c r="Z1711" s="981"/>
      <c r="AA1711" s="981"/>
      <c r="AB1711" s="981"/>
      <c r="AC1711" s="981"/>
      <c r="AD1711" s="981"/>
      <c r="AE1711" s="981"/>
      <c r="AF1711" s="981"/>
    </row>
    <row r="1712" spans="1:32">
      <c r="A1712" s="981"/>
      <c r="B1712" s="635"/>
      <c r="J1712" s="982"/>
      <c r="K1712" s="982"/>
      <c r="O1712" s="981"/>
      <c r="P1712" s="981"/>
      <c r="Q1712" s="981"/>
      <c r="R1712" s="981"/>
      <c r="S1712" s="981"/>
      <c r="T1712" s="981"/>
      <c r="U1712" s="981"/>
      <c r="V1712" s="981"/>
      <c r="W1712" s="981"/>
      <c r="X1712" s="981"/>
      <c r="Y1712" s="981"/>
      <c r="Z1712" s="981"/>
      <c r="AA1712" s="981"/>
      <c r="AB1712" s="981"/>
      <c r="AC1712" s="981"/>
      <c r="AD1712" s="981"/>
      <c r="AE1712" s="981"/>
      <c r="AF1712" s="981"/>
    </row>
    <row r="1713" spans="1:32">
      <c r="A1713" s="981"/>
      <c r="B1713" s="635"/>
      <c r="J1713" s="982"/>
      <c r="K1713" s="982"/>
      <c r="O1713" s="981"/>
      <c r="P1713" s="981"/>
      <c r="Q1713" s="981"/>
      <c r="R1713" s="981"/>
      <c r="S1713" s="981"/>
      <c r="T1713" s="981"/>
      <c r="U1713" s="981"/>
      <c r="V1713" s="981"/>
      <c r="W1713" s="981"/>
      <c r="X1713" s="981"/>
      <c r="Y1713" s="981"/>
      <c r="Z1713" s="981"/>
      <c r="AA1713" s="981"/>
      <c r="AB1713" s="981"/>
      <c r="AC1713" s="981"/>
      <c r="AD1713" s="981"/>
      <c r="AE1713" s="981"/>
      <c r="AF1713" s="981"/>
    </row>
    <row r="1714" spans="1:32">
      <c r="A1714" s="981"/>
      <c r="B1714" s="635"/>
      <c r="J1714" s="982"/>
      <c r="K1714" s="982"/>
      <c r="O1714" s="981"/>
      <c r="P1714" s="981"/>
      <c r="Q1714" s="981"/>
      <c r="R1714" s="981"/>
      <c r="S1714" s="981"/>
      <c r="T1714" s="981"/>
      <c r="U1714" s="981"/>
      <c r="V1714" s="981"/>
      <c r="W1714" s="981"/>
      <c r="X1714" s="981"/>
      <c r="Y1714" s="981"/>
      <c r="Z1714" s="981"/>
      <c r="AA1714" s="981"/>
      <c r="AB1714" s="981"/>
      <c r="AC1714" s="981"/>
      <c r="AD1714" s="981"/>
      <c r="AE1714" s="981"/>
      <c r="AF1714" s="981"/>
    </row>
    <row r="1715" spans="1:32">
      <c r="A1715" s="981"/>
      <c r="B1715" s="635"/>
      <c r="J1715" s="982"/>
      <c r="K1715" s="982"/>
      <c r="O1715" s="981"/>
      <c r="P1715" s="981"/>
      <c r="Q1715" s="981"/>
      <c r="R1715" s="981"/>
      <c r="S1715" s="981"/>
      <c r="T1715" s="981"/>
      <c r="U1715" s="981"/>
      <c r="V1715" s="981"/>
      <c r="W1715" s="981"/>
      <c r="X1715" s="981"/>
      <c r="Y1715" s="981"/>
      <c r="Z1715" s="981"/>
      <c r="AA1715" s="981"/>
      <c r="AB1715" s="981"/>
      <c r="AC1715" s="981"/>
      <c r="AD1715" s="981"/>
      <c r="AE1715" s="981"/>
      <c r="AF1715" s="981"/>
    </row>
    <row r="1716" spans="1:32">
      <c r="A1716" s="981"/>
      <c r="B1716" s="635"/>
      <c r="J1716" s="982"/>
      <c r="K1716" s="982"/>
      <c r="O1716" s="981"/>
      <c r="P1716" s="981"/>
      <c r="Q1716" s="981"/>
      <c r="R1716" s="981"/>
      <c r="S1716" s="981"/>
      <c r="T1716" s="981"/>
      <c r="U1716" s="981"/>
      <c r="V1716" s="981"/>
      <c r="W1716" s="981"/>
      <c r="X1716" s="981"/>
      <c r="Y1716" s="981"/>
      <c r="Z1716" s="981"/>
      <c r="AA1716" s="981"/>
      <c r="AB1716" s="981"/>
      <c r="AC1716" s="981"/>
      <c r="AD1716" s="981"/>
      <c r="AE1716" s="981"/>
      <c r="AF1716" s="981"/>
    </row>
    <row r="1717" spans="1:32">
      <c r="A1717" s="981"/>
      <c r="B1717" s="635"/>
      <c r="J1717" s="982"/>
      <c r="K1717" s="982"/>
      <c r="O1717" s="981"/>
      <c r="P1717" s="981"/>
      <c r="Q1717" s="981"/>
      <c r="R1717" s="981"/>
      <c r="S1717" s="981"/>
      <c r="T1717" s="981"/>
      <c r="U1717" s="981"/>
      <c r="V1717" s="981"/>
      <c r="W1717" s="981"/>
      <c r="X1717" s="981"/>
      <c r="Y1717" s="981"/>
      <c r="Z1717" s="981"/>
      <c r="AA1717" s="981"/>
      <c r="AB1717" s="981"/>
      <c r="AC1717" s="981"/>
      <c r="AD1717" s="981"/>
      <c r="AE1717" s="981"/>
      <c r="AF1717" s="981"/>
    </row>
    <row r="1718" spans="1:32">
      <c r="A1718" s="981"/>
      <c r="B1718" s="635"/>
      <c r="J1718" s="982"/>
      <c r="K1718" s="982"/>
      <c r="O1718" s="981"/>
      <c r="P1718" s="981"/>
      <c r="Q1718" s="981"/>
      <c r="R1718" s="981"/>
      <c r="S1718" s="981"/>
      <c r="T1718" s="981"/>
      <c r="U1718" s="981"/>
      <c r="V1718" s="981"/>
      <c r="W1718" s="981"/>
      <c r="X1718" s="981"/>
      <c r="Y1718" s="981"/>
      <c r="Z1718" s="981"/>
      <c r="AA1718" s="981"/>
      <c r="AB1718" s="981"/>
      <c r="AC1718" s="981"/>
      <c r="AD1718" s="981"/>
      <c r="AE1718" s="981"/>
      <c r="AF1718" s="981"/>
    </row>
    <row r="1719" spans="1:32">
      <c r="A1719" s="981"/>
      <c r="B1719" s="635"/>
      <c r="J1719" s="982"/>
      <c r="K1719" s="982"/>
      <c r="O1719" s="981"/>
      <c r="P1719" s="981"/>
      <c r="Q1719" s="981"/>
      <c r="R1719" s="981"/>
      <c r="S1719" s="981"/>
      <c r="T1719" s="981"/>
      <c r="U1719" s="981"/>
      <c r="V1719" s="981"/>
      <c r="W1719" s="981"/>
      <c r="X1719" s="981"/>
      <c r="Y1719" s="981"/>
      <c r="Z1719" s="981"/>
      <c r="AA1719" s="981"/>
      <c r="AB1719" s="981"/>
      <c r="AC1719" s="981"/>
      <c r="AD1719" s="981"/>
      <c r="AE1719" s="981"/>
      <c r="AF1719" s="981"/>
    </row>
    <row r="1720" spans="1:32">
      <c r="A1720" s="981"/>
      <c r="B1720" s="635"/>
      <c r="J1720" s="982"/>
      <c r="K1720" s="982"/>
      <c r="O1720" s="981"/>
      <c r="P1720" s="981"/>
      <c r="Q1720" s="981"/>
      <c r="R1720" s="981"/>
      <c r="S1720" s="981"/>
      <c r="T1720" s="981"/>
      <c r="U1720" s="981"/>
      <c r="V1720" s="981"/>
      <c r="W1720" s="981"/>
      <c r="X1720" s="981"/>
      <c r="Y1720" s="981"/>
      <c r="Z1720" s="981"/>
      <c r="AA1720" s="981"/>
      <c r="AB1720" s="981"/>
      <c r="AC1720" s="981"/>
      <c r="AD1720" s="981"/>
      <c r="AE1720" s="981"/>
      <c r="AF1720" s="981"/>
    </row>
    <row r="1721" spans="1:32">
      <c r="A1721" s="981"/>
      <c r="B1721" s="635"/>
      <c r="J1721" s="982"/>
      <c r="K1721" s="982"/>
      <c r="O1721" s="981"/>
      <c r="P1721" s="981"/>
      <c r="Q1721" s="981"/>
      <c r="R1721" s="981"/>
      <c r="S1721" s="981"/>
      <c r="T1721" s="981"/>
      <c r="U1721" s="981"/>
      <c r="V1721" s="981"/>
      <c r="W1721" s="981"/>
      <c r="X1721" s="981"/>
      <c r="Y1721" s="981"/>
      <c r="Z1721" s="981"/>
      <c r="AA1721" s="981"/>
      <c r="AB1721" s="981"/>
      <c r="AC1721" s="981"/>
      <c r="AD1721" s="981"/>
      <c r="AE1721" s="981"/>
      <c r="AF1721" s="981"/>
    </row>
    <row r="1722" spans="1:32">
      <c r="A1722" s="981"/>
      <c r="B1722" s="635"/>
      <c r="J1722" s="982"/>
      <c r="K1722" s="982"/>
      <c r="O1722" s="981"/>
      <c r="P1722" s="981"/>
      <c r="Q1722" s="981"/>
      <c r="R1722" s="981"/>
      <c r="S1722" s="981"/>
      <c r="T1722" s="981"/>
      <c r="U1722" s="981"/>
      <c r="V1722" s="981"/>
      <c r="W1722" s="981"/>
      <c r="X1722" s="981"/>
      <c r="Y1722" s="981"/>
      <c r="Z1722" s="981"/>
      <c r="AA1722" s="981"/>
      <c r="AB1722" s="981"/>
      <c r="AC1722" s="981"/>
      <c r="AD1722" s="981"/>
      <c r="AE1722" s="981"/>
      <c r="AF1722" s="981"/>
    </row>
    <row r="1723" spans="1:32">
      <c r="A1723" s="981"/>
      <c r="B1723" s="635"/>
      <c r="J1723" s="982"/>
      <c r="K1723" s="982"/>
      <c r="O1723" s="981"/>
      <c r="P1723" s="981"/>
      <c r="Q1723" s="981"/>
      <c r="R1723" s="981"/>
      <c r="S1723" s="981"/>
      <c r="T1723" s="981"/>
      <c r="U1723" s="981"/>
      <c r="V1723" s="981"/>
      <c r="W1723" s="981"/>
      <c r="X1723" s="981"/>
      <c r="Y1723" s="981"/>
      <c r="Z1723" s="981"/>
      <c r="AA1723" s="981"/>
      <c r="AB1723" s="981"/>
      <c r="AC1723" s="981"/>
      <c r="AD1723" s="981"/>
      <c r="AE1723" s="981"/>
      <c r="AF1723" s="981"/>
    </row>
    <row r="1724" spans="1:32">
      <c r="A1724" s="981"/>
      <c r="B1724" s="635"/>
      <c r="J1724" s="982"/>
      <c r="K1724" s="982"/>
      <c r="O1724" s="981"/>
      <c r="P1724" s="981"/>
      <c r="Q1724" s="981"/>
      <c r="R1724" s="981"/>
      <c r="S1724" s="981"/>
      <c r="T1724" s="981"/>
      <c r="U1724" s="981"/>
      <c r="V1724" s="981"/>
      <c r="W1724" s="981"/>
      <c r="X1724" s="981"/>
      <c r="Y1724" s="981"/>
      <c r="Z1724" s="981"/>
      <c r="AA1724" s="981"/>
      <c r="AB1724" s="981"/>
      <c r="AC1724" s="981"/>
      <c r="AD1724" s="981"/>
      <c r="AE1724" s="981"/>
      <c r="AF1724" s="981"/>
    </row>
    <row r="1725" spans="1:32">
      <c r="A1725" s="981"/>
      <c r="B1725" s="635"/>
      <c r="J1725" s="982"/>
      <c r="K1725" s="982"/>
      <c r="O1725" s="981"/>
      <c r="P1725" s="981"/>
      <c r="Q1725" s="981"/>
      <c r="R1725" s="981"/>
      <c r="S1725" s="981"/>
      <c r="T1725" s="981"/>
      <c r="U1725" s="981"/>
      <c r="V1725" s="981"/>
      <c r="W1725" s="981"/>
      <c r="X1725" s="981"/>
      <c r="Y1725" s="981"/>
      <c r="Z1725" s="981"/>
      <c r="AA1725" s="981"/>
      <c r="AB1725" s="981"/>
      <c r="AC1725" s="981"/>
      <c r="AD1725" s="981"/>
      <c r="AE1725" s="981"/>
      <c r="AF1725" s="981"/>
    </row>
    <row r="1726" spans="1:32">
      <c r="A1726" s="981"/>
      <c r="B1726" s="635"/>
      <c r="J1726" s="982"/>
      <c r="K1726" s="982"/>
      <c r="O1726" s="981"/>
      <c r="P1726" s="981"/>
      <c r="Q1726" s="981"/>
      <c r="R1726" s="981"/>
      <c r="S1726" s="981"/>
      <c r="T1726" s="981"/>
      <c r="U1726" s="981"/>
      <c r="V1726" s="981"/>
      <c r="W1726" s="981"/>
      <c r="X1726" s="981"/>
      <c r="Y1726" s="981"/>
      <c r="Z1726" s="981"/>
      <c r="AA1726" s="981"/>
      <c r="AB1726" s="981"/>
      <c r="AC1726" s="981"/>
      <c r="AD1726" s="981"/>
      <c r="AE1726" s="981"/>
      <c r="AF1726" s="981"/>
    </row>
    <row r="1727" spans="1:32">
      <c r="A1727" s="981"/>
      <c r="B1727" s="635"/>
      <c r="J1727" s="982"/>
      <c r="K1727" s="982"/>
      <c r="O1727" s="981"/>
      <c r="P1727" s="981"/>
      <c r="Q1727" s="981"/>
      <c r="R1727" s="981"/>
      <c r="S1727" s="981"/>
      <c r="T1727" s="981"/>
      <c r="U1727" s="981"/>
      <c r="V1727" s="981"/>
      <c r="W1727" s="981"/>
      <c r="X1727" s="981"/>
      <c r="Y1727" s="981"/>
      <c r="Z1727" s="981"/>
      <c r="AA1727" s="981"/>
      <c r="AB1727" s="981"/>
      <c r="AC1727" s="981"/>
      <c r="AD1727" s="981"/>
      <c r="AE1727" s="981"/>
      <c r="AF1727" s="981"/>
    </row>
    <row r="1728" spans="1:32">
      <c r="A1728" s="981"/>
      <c r="B1728" s="635"/>
      <c r="J1728" s="982"/>
      <c r="K1728" s="982"/>
      <c r="O1728" s="981"/>
      <c r="P1728" s="981"/>
      <c r="Q1728" s="981"/>
      <c r="R1728" s="981"/>
      <c r="S1728" s="981"/>
      <c r="T1728" s="981"/>
      <c r="U1728" s="981"/>
      <c r="V1728" s="981"/>
      <c r="W1728" s="981"/>
      <c r="X1728" s="981"/>
      <c r="Y1728" s="981"/>
      <c r="Z1728" s="981"/>
      <c r="AA1728" s="981"/>
      <c r="AB1728" s="981"/>
      <c r="AC1728" s="981"/>
      <c r="AD1728" s="981"/>
      <c r="AE1728" s="981"/>
      <c r="AF1728" s="981"/>
    </row>
    <row r="1729" spans="1:32">
      <c r="A1729" s="981"/>
      <c r="B1729" s="635"/>
      <c r="J1729" s="982"/>
      <c r="K1729" s="982"/>
      <c r="O1729" s="981"/>
      <c r="P1729" s="981"/>
      <c r="Q1729" s="981"/>
      <c r="R1729" s="981"/>
      <c r="S1729" s="981"/>
      <c r="T1729" s="981"/>
      <c r="U1729" s="981"/>
      <c r="V1729" s="981"/>
      <c r="W1729" s="981"/>
      <c r="X1729" s="981"/>
      <c r="Y1729" s="981"/>
      <c r="Z1729" s="981"/>
      <c r="AA1729" s="981"/>
      <c r="AB1729" s="981"/>
      <c r="AC1729" s="981"/>
      <c r="AD1729" s="981"/>
      <c r="AE1729" s="981"/>
      <c r="AF1729" s="981"/>
    </row>
    <row r="1730" spans="1:32">
      <c r="A1730" s="981"/>
      <c r="B1730" s="635"/>
      <c r="J1730" s="982"/>
      <c r="K1730" s="982"/>
      <c r="O1730" s="981"/>
      <c r="P1730" s="981"/>
      <c r="Q1730" s="981"/>
      <c r="R1730" s="981"/>
      <c r="S1730" s="981"/>
      <c r="T1730" s="981"/>
      <c r="U1730" s="981"/>
      <c r="V1730" s="981"/>
      <c r="W1730" s="981"/>
      <c r="X1730" s="981"/>
      <c r="Y1730" s="981"/>
      <c r="Z1730" s="981"/>
      <c r="AA1730" s="981"/>
      <c r="AB1730" s="981"/>
      <c r="AC1730" s="981"/>
      <c r="AD1730" s="981"/>
      <c r="AE1730" s="981"/>
      <c r="AF1730" s="981"/>
    </row>
    <row r="1731" spans="1:32">
      <c r="A1731" s="981"/>
      <c r="B1731" s="635"/>
      <c r="J1731" s="982"/>
      <c r="K1731" s="982"/>
      <c r="O1731" s="981"/>
      <c r="P1731" s="981"/>
      <c r="Q1731" s="981"/>
      <c r="R1731" s="981"/>
      <c r="S1731" s="981"/>
      <c r="T1731" s="981"/>
      <c r="U1731" s="981"/>
      <c r="V1731" s="981"/>
      <c r="W1731" s="981"/>
      <c r="X1731" s="981"/>
      <c r="Y1731" s="981"/>
      <c r="Z1731" s="981"/>
      <c r="AA1731" s="981"/>
      <c r="AB1731" s="981"/>
      <c r="AC1731" s="981"/>
      <c r="AD1731" s="981"/>
      <c r="AE1731" s="981"/>
      <c r="AF1731" s="981"/>
    </row>
    <row r="1732" spans="1:32">
      <c r="A1732" s="981"/>
      <c r="B1732" s="635"/>
      <c r="J1732" s="982"/>
      <c r="K1732" s="982"/>
      <c r="O1732" s="981"/>
      <c r="P1732" s="981"/>
      <c r="Q1732" s="981"/>
      <c r="R1732" s="981"/>
      <c r="S1732" s="981"/>
      <c r="T1732" s="981"/>
      <c r="U1732" s="981"/>
      <c r="V1732" s="981"/>
      <c r="W1732" s="981"/>
      <c r="X1732" s="981"/>
      <c r="Y1732" s="981"/>
      <c r="Z1732" s="981"/>
      <c r="AA1732" s="981"/>
      <c r="AB1732" s="981"/>
      <c r="AC1732" s="981"/>
      <c r="AD1732" s="981"/>
      <c r="AE1732" s="981"/>
      <c r="AF1732" s="981"/>
    </row>
    <row r="1733" spans="1:32">
      <c r="A1733" s="981"/>
      <c r="B1733" s="635"/>
      <c r="J1733" s="982"/>
      <c r="K1733" s="982"/>
      <c r="O1733" s="981"/>
      <c r="P1733" s="981"/>
      <c r="Q1733" s="981"/>
      <c r="R1733" s="981"/>
      <c r="S1733" s="981"/>
      <c r="T1733" s="981"/>
      <c r="U1733" s="981"/>
      <c r="V1733" s="981"/>
      <c r="W1733" s="981"/>
      <c r="X1733" s="981"/>
      <c r="Y1733" s="981"/>
      <c r="Z1733" s="981"/>
      <c r="AA1733" s="981"/>
      <c r="AB1733" s="981"/>
      <c r="AC1733" s="981"/>
      <c r="AD1733" s="981"/>
      <c r="AE1733" s="981"/>
      <c r="AF1733" s="981"/>
    </row>
    <row r="1734" spans="1:32">
      <c r="A1734" s="981"/>
      <c r="B1734" s="635"/>
      <c r="J1734" s="982"/>
      <c r="K1734" s="982"/>
      <c r="O1734" s="981"/>
      <c r="P1734" s="981"/>
      <c r="Q1734" s="981"/>
      <c r="R1734" s="981"/>
      <c r="S1734" s="981"/>
      <c r="T1734" s="981"/>
      <c r="U1734" s="981"/>
      <c r="V1734" s="981"/>
      <c r="W1734" s="981"/>
      <c r="X1734" s="981"/>
      <c r="Y1734" s="981"/>
      <c r="Z1734" s="981"/>
      <c r="AA1734" s="981"/>
      <c r="AB1734" s="981"/>
      <c r="AC1734" s="981"/>
      <c r="AD1734" s="981"/>
      <c r="AE1734" s="981"/>
      <c r="AF1734" s="981"/>
    </row>
    <row r="1735" spans="1:32">
      <c r="A1735" s="981"/>
      <c r="B1735" s="635"/>
      <c r="J1735" s="982"/>
      <c r="K1735" s="982"/>
      <c r="O1735" s="981"/>
      <c r="P1735" s="981"/>
      <c r="Q1735" s="981"/>
      <c r="R1735" s="981"/>
      <c r="S1735" s="981"/>
      <c r="T1735" s="981"/>
      <c r="U1735" s="981"/>
      <c r="V1735" s="981"/>
      <c r="W1735" s="981"/>
      <c r="X1735" s="981"/>
      <c r="Y1735" s="981"/>
      <c r="Z1735" s="981"/>
      <c r="AA1735" s="981"/>
      <c r="AB1735" s="981"/>
      <c r="AC1735" s="981"/>
      <c r="AD1735" s="981"/>
      <c r="AE1735" s="981"/>
      <c r="AF1735" s="981"/>
    </row>
    <row r="1736" spans="1:32">
      <c r="A1736" s="981"/>
      <c r="B1736" s="635"/>
      <c r="J1736" s="982"/>
      <c r="K1736" s="982"/>
      <c r="O1736" s="981"/>
      <c r="P1736" s="981"/>
      <c r="Q1736" s="981"/>
      <c r="R1736" s="981"/>
      <c r="S1736" s="981"/>
      <c r="T1736" s="981"/>
      <c r="U1736" s="981"/>
      <c r="V1736" s="981"/>
      <c r="W1736" s="981"/>
      <c r="X1736" s="981"/>
      <c r="Y1736" s="981"/>
      <c r="Z1736" s="981"/>
      <c r="AA1736" s="981"/>
      <c r="AB1736" s="981"/>
      <c r="AC1736" s="981"/>
      <c r="AD1736" s="981"/>
      <c r="AE1736" s="981"/>
      <c r="AF1736" s="981"/>
    </row>
    <row r="1737" spans="1:32">
      <c r="A1737" s="981"/>
      <c r="B1737" s="635"/>
      <c r="J1737" s="982"/>
      <c r="K1737" s="982"/>
      <c r="O1737" s="981"/>
      <c r="P1737" s="981"/>
      <c r="Q1737" s="981"/>
      <c r="R1737" s="981"/>
      <c r="S1737" s="981"/>
      <c r="T1737" s="981"/>
      <c r="U1737" s="981"/>
      <c r="V1737" s="981"/>
      <c r="W1737" s="981"/>
      <c r="X1737" s="981"/>
      <c r="Y1737" s="981"/>
      <c r="Z1737" s="981"/>
      <c r="AA1737" s="981"/>
      <c r="AB1737" s="981"/>
      <c r="AC1737" s="981"/>
      <c r="AD1737" s="981"/>
      <c r="AE1737" s="981"/>
      <c r="AF1737" s="981"/>
    </row>
    <row r="1738" spans="1:32">
      <c r="A1738" s="981"/>
      <c r="B1738" s="635"/>
      <c r="J1738" s="982"/>
      <c r="K1738" s="982"/>
      <c r="O1738" s="981"/>
      <c r="P1738" s="981"/>
      <c r="Q1738" s="981"/>
      <c r="R1738" s="981"/>
      <c r="S1738" s="981"/>
      <c r="T1738" s="981"/>
      <c r="U1738" s="981"/>
      <c r="V1738" s="981"/>
      <c r="W1738" s="981"/>
      <c r="X1738" s="981"/>
      <c r="Y1738" s="981"/>
      <c r="Z1738" s="981"/>
      <c r="AA1738" s="981"/>
      <c r="AB1738" s="981"/>
      <c r="AC1738" s="981"/>
      <c r="AD1738" s="981"/>
      <c r="AE1738" s="981"/>
      <c r="AF1738" s="981"/>
    </row>
    <row r="1739" spans="1:32">
      <c r="A1739" s="981"/>
      <c r="B1739" s="635"/>
      <c r="J1739" s="982"/>
      <c r="K1739" s="982"/>
      <c r="O1739" s="981"/>
      <c r="P1739" s="981"/>
      <c r="Q1739" s="981"/>
      <c r="R1739" s="981"/>
      <c r="S1739" s="981"/>
      <c r="T1739" s="981"/>
      <c r="U1739" s="981"/>
      <c r="V1739" s="981"/>
      <c r="W1739" s="981"/>
      <c r="X1739" s="981"/>
      <c r="Y1739" s="981"/>
      <c r="Z1739" s="981"/>
      <c r="AA1739" s="981"/>
      <c r="AB1739" s="981"/>
      <c r="AC1739" s="981"/>
      <c r="AD1739" s="981"/>
      <c r="AE1739" s="981"/>
      <c r="AF1739" s="981"/>
    </row>
    <row r="1740" spans="1:32">
      <c r="A1740" s="981"/>
      <c r="B1740" s="635"/>
      <c r="J1740" s="982"/>
      <c r="K1740" s="982"/>
      <c r="O1740" s="981"/>
      <c r="P1740" s="981"/>
      <c r="Q1740" s="981"/>
      <c r="R1740" s="981"/>
      <c r="S1740" s="981"/>
      <c r="T1740" s="981"/>
      <c r="U1740" s="981"/>
      <c r="V1740" s="981"/>
      <c r="W1740" s="981"/>
      <c r="X1740" s="981"/>
      <c r="Y1740" s="981"/>
      <c r="Z1740" s="981"/>
      <c r="AA1740" s="981"/>
      <c r="AB1740" s="981"/>
      <c r="AC1740" s="981"/>
      <c r="AD1740" s="981"/>
      <c r="AE1740" s="981"/>
      <c r="AF1740" s="981"/>
    </row>
    <row r="1741" spans="1:32">
      <c r="A1741" s="981"/>
      <c r="B1741" s="635"/>
      <c r="J1741" s="982"/>
      <c r="K1741" s="982"/>
      <c r="O1741" s="981"/>
      <c r="P1741" s="981"/>
      <c r="Q1741" s="981"/>
      <c r="R1741" s="981"/>
      <c r="S1741" s="981"/>
      <c r="T1741" s="981"/>
      <c r="U1741" s="981"/>
      <c r="V1741" s="981"/>
      <c r="W1741" s="981"/>
      <c r="X1741" s="981"/>
      <c r="Y1741" s="981"/>
      <c r="Z1741" s="981"/>
      <c r="AA1741" s="981"/>
      <c r="AB1741" s="981"/>
      <c r="AC1741" s="981"/>
      <c r="AD1741" s="981"/>
      <c r="AE1741" s="981"/>
      <c r="AF1741" s="981"/>
    </row>
    <row r="1742" spans="1:32">
      <c r="A1742" s="981"/>
      <c r="B1742" s="635"/>
      <c r="J1742" s="982"/>
      <c r="K1742" s="982"/>
      <c r="O1742" s="981"/>
      <c r="P1742" s="981"/>
      <c r="Q1742" s="981"/>
      <c r="R1742" s="981"/>
      <c r="S1742" s="981"/>
      <c r="T1742" s="981"/>
      <c r="U1742" s="981"/>
      <c r="V1742" s="981"/>
      <c r="W1742" s="981"/>
      <c r="X1742" s="981"/>
      <c r="Y1742" s="981"/>
      <c r="Z1742" s="981"/>
      <c r="AA1742" s="981"/>
      <c r="AB1742" s="981"/>
      <c r="AC1742" s="981"/>
      <c r="AD1742" s="981"/>
      <c r="AE1742" s="981"/>
      <c r="AF1742" s="981"/>
    </row>
    <row r="1743" spans="1:32">
      <c r="A1743" s="981"/>
      <c r="B1743" s="635"/>
      <c r="J1743" s="982"/>
      <c r="K1743" s="982"/>
      <c r="O1743" s="981"/>
      <c r="P1743" s="981"/>
      <c r="Q1743" s="981"/>
      <c r="R1743" s="981"/>
      <c r="S1743" s="981"/>
      <c r="T1743" s="981"/>
      <c r="U1743" s="981"/>
      <c r="V1743" s="981"/>
      <c r="W1743" s="981"/>
      <c r="X1743" s="981"/>
      <c r="Y1743" s="981"/>
      <c r="Z1743" s="981"/>
      <c r="AA1743" s="981"/>
      <c r="AB1743" s="981"/>
      <c r="AC1743" s="981"/>
      <c r="AD1743" s="981"/>
      <c r="AE1743" s="981"/>
      <c r="AF1743" s="981"/>
    </row>
    <row r="1744" spans="1:32">
      <c r="A1744" s="981"/>
      <c r="B1744" s="635"/>
      <c r="J1744" s="982"/>
      <c r="K1744" s="982"/>
      <c r="O1744" s="981"/>
      <c r="P1744" s="981"/>
      <c r="Q1744" s="981"/>
      <c r="R1744" s="981"/>
      <c r="S1744" s="981"/>
      <c r="T1744" s="981"/>
      <c r="U1744" s="981"/>
      <c r="V1744" s="981"/>
      <c r="W1744" s="981"/>
      <c r="X1744" s="981"/>
      <c r="Y1744" s="981"/>
      <c r="Z1744" s="981"/>
      <c r="AA1744" s="981"/>
      <c r="AB1744" s="981"/>
      <c r="AC1744" s="981"/>
      <c r="AD1744" s="981"/>
      <c r="AE1744" s="981"/>
      <c r="AF1744" s="981"/>
    </row>
    <row r="1745" spans="1:32">
      <c r="A1745" s="981"/>
      <c r="B1745" s="635"/>
      <c r="J1745" s="982"/>
      <c r="K1745" s="982"/>
      <c r="O1745" s="981"/>
      <c r="P1745" s="981"/>
      <c r="Q1745" s="981"/>
      <c r="R1745" s="981"/>
      <c r="S1745" s="981"/>
      <c r="T1745" s="981"/>
      <c r="U1745" s="981"/>
      <c r="V1745" s="981"/>
      <c r="W1745" s="981"/>
      <c r="X1745" s="981"/>
      <c r="Y1745" s="981"/>
      <c r="Z1745" s="981"/>
      <c r="AA1745" s="981"/>
      <c r="AB1745" s="981"/>
      <c r="AC1745" s="981"/>
      <c r="AD1745" s="981"/>
      <c r="AE1745" s="981"/>
      <c r="AF1745" s="981"/>
    </row>
    <row r="1746" spans="1:32">
      <c r="A1746" s="981"/>
      <c r="B1746" s="635"/>
      <c r="J1746" s="982"/>
      <c r="K1746" s="982"/>
      <c r="O1746" s="981"/>
      <c r="P1746" s="981"/>
      <c r="Q1746" s="981"/>
      <c r="R1746" s="981"/>
      <c r="S1746" s="981"/>
      <c r="T1746" s="981"/>
      <c r="U1746" s="981"/>
      <c r="V1746" s="981"/>
      <c r="W1746" s="981"/>
      <c r="X1746" s="981"/>
      <c r="Y1746" s="981"/>
      <c r="Z1746" s="981"/>
      <c r="AA1746" s="981"/>
      <c r="AB1746" s="981"/>
      <c r="AC1746" s="981"/>
      <c r="AD1746" s="981"/>
      <c r="AE1746" s="981"/>
      <c r="AF1746" s="981"/>
    </row>
    <row r="1747" spans="1:32">
      <c r="A1747" s="981"/>
      <c r="B1747" s="635"/>
      <c r="J1747" s="982"/>
      <c r="K1747" s="982"/>
      <c r="O1747" s="981"/>
      <c r="P1747" s="981"/>
      <c r="Q1747" s="981"/>
      <c r="R1747" s="981"/>
      <c r="S1747" s="981"/>
      <c r="T1747" s="981"/>
      <c r="U1747" s="981"/>
      <c r="V1747" s="981"/>
      <c r="W1747" s="981"/>
      <c r="X1747" s="981"/>
      <c r="Y1747" s="981"/>
      <c r="Z1747" s="981"/>
      <c r="AA1747" s="981"/>
      <c r="AB1747" s="981"/>
      <c r="AC1747" s="981"/>
      <c r="AD1747" s="981"/>
      <c r="AE1747" s="981"/>
      <c r="AF1747" s="981"/>
    </row>
    <row r="1748" spans="1:32">
      <c r="A1748" s="981"/>
      <c r="B1748" s="635"/>
      <c r="J1748" s="982"/>
      <c r="K1748" s="982"/>
      <c r="O1748" s="981"/>
      <c r="P1748" s="981"/>
      <c r="Q1748" s="981"/>
      <c r="R1748" s="981"/>
      <c r="S1748" s="981"/>
      <c r="T1748" s="981"/>
      <c r="U1748" s="981"/>
      <c r="V1748" s="981"/>
      <c r="W1748" s="981"/>
      <c r="X1748" s="981"/>
      <c r="Y1748" s="981"/>
      <c r="Z1748" s="981"/>
      <c r="AA1748" s="981"/>
      <c r="AB1748" s="981"/>
      <c r="AC1748" s="981"/>
      <c r="AD1748" s="981"/>
      <c r="AE1748" s="981"/>
      <c r="AF1748" s="981"/>
    </row>
    <row r="1749" spans="1:32">
      <c r="A1749" s="981"/>
      <c r="B1749" s="635"/>
      <c r="J1749" s="982"/>
      <c r="K1749" s="982"/>
      <c r="O1749" s="981"/>
      <c r="P1749" s="981"/>
      <c r="Q1749" s="981"/>
      <c r="R1749" s="981"/>
      <c r="S1749" s="981"/>
      <c r="T1749" s="981"/>
      <c r="U1749" s="981"/>
      <c r="V1749" s="981"/>
      <c r="W1749" s="981"/>
      <c r="X1749" s="981"/>
      <c r="Y1749" s="981"/>
      <c r="Z1749" s="981"/>
      <c r="AA1749" s="981"/>
      <c r="AB1749" s="981"/>
      <c r="AC1749" s="981"/>
      <c r="AD1749" s="981"/>
      <c r="AE1749" s="981"/>
      <c r="AF1749" s="981"/>
    </row>
    <row r="1750" spans="1:32">
      <c r="A1750" s="981"/>
      <c r="B1750" s="635"/>
      <c r="J1750" s="982"/>
      <c r="K1750" s="982"/>
      <c r="O1750" s="981"/>
      <c r="P1750" s="981"/>
      <c r="Q1750" s="981"/>
      <c r="R1750" s="981"/>
      <c r="S1750" s="981"/>
      <c r="T1750" s="981"/>
      <c r="U1750" s="981"/>
      <c r="V1750" s="981"/>
      <c r="W1750" s="981"/>
      <c r="X1750" s="981"/>
      <c r="Y1750" s="981"/>
      <c r="Z1750" s="981"/>
      <c r="AA1750" s="981"/>
      <c r="AB1750" s="981"/>
      <c r="AC1750" s="981"/>
      <c r="AD1750" s="981"/>
      <c r="AE1750" s="981"/>
      <c r="AF1750" s="981"/>
    </row>
    <row r="1751" spans="1:32">
      <c r="A1751" s="981"/>
      <c r="B1751" s="635"/>
      <c r="J1751" s="982"/>
      <c r="K1751" s="982"/>
      <c r="O1751" s="981"/>
      <c r="P1751" s="981"/>
      <c r="Q1751" s="981"/>
      <c r="R1751" s="981"/>
      <c r="S1751" s="981"/>
      <c r="T1751" s="981"/>
      <c r="U1751" s="981"/>
      <c r="V1751" s="981"/>
      <c r="W1751" s="981"/>
      <c r="X1751" s="981"/>
      <c r="Y1751" s="981"/>
      <c r="Z1751" s="981"/>
      <c r="AA1751" s="981"/>
      <c r="AB1751" s="981"/>
      <c r="AC1751" s="981"/>
      <c r="AD1751" s="981"/>
      <c r="AE1751" s="981"/>
      <c r="AF1751" s="981"/>
    </row>
    <row r="1752" spans="1:32">
      <c r="A1752" s="981"/>
      <c r="B1752" s="635"/>
      <c r="J1752" s="982"/>
      <c r="K1752" s="982"/>
      <c r="O1752" s="981"/>
      <c r="P1752" s="981"/>
      <c r="Q1752" s="981"/>
      <c r="R1752" s="981"/>
      <c r="S1752" s="981"/>
      <c r="T1752" s="981"/>
      <c r="U1752" s="981"/>
      <c r="V1752" s="981"/>
      <c r="W1752" s="981"/>
      <c r="X1752" s="981"/>
      <c r="Y1752" s="981"/>
      <c r="Z1752" s="981"/>
      <c r="AA1752" s="981"/>
      <c r="AB1752" s="981"/>
      <c r="AC1752" s="981"/>
      <c r="AD1752" s="981"/>
      <c r="AE1752" s="981"/>
      <c r="AF1752" s="981"/>
    </row>
    <row r="1753" spans="1:32">
      <c r="A1753" s="981"/>
      <c r="B1753" s="635"/>
      <c r="J1753" s="982"/>
      <c r="K1753" s="982"/>
      <c r="O1753" s="981"/>
      <c r="P1753" s="981"/>
      <c r="Q1753" s="981"/>
      <c r="R1753" s="981"/>
      <c r="S1753" s="981"/>
      <c r="T1753" s="981"/>
      <c r="U1753" s="981"/>
      <c r="V1753" s="981"/>
      <c r="W1753" s="981"/>
      <c r="X1753" s="981"/>
      <c r="Y1753" s="981"/>
      <c r="Z1753" s="981"/>
      <c r="AA1753" s="981"/>
      <c r="AB1753" s="981"/>
      <c r="AC1753" s="981"/>
      <c r="AD1753" s="981"/>
      <c r="AE1753" s="981"/>
      <c r="AF1753" s="981"/>
    </row>
    <row r="1754" spans="1:32">
      <c r="A1754" s="981"/>
      <c r="B1754" s="635"/>
      <c r="J1754" s="982"/>
      <c r="K1754" s="982"/>
      <c r="O1754" s="981"/>
      <c r="P1754" s="981"/>
      <c r="Q1754" s="981"/>
      <c r="R1754" s="981"/>
      <c r="S1754" s="981"/>
      <c r="T1754" s="981"/>
      <c r="U1754" s="981"/>
      <c r="V1754" s="981"/>
      <c r="W1754" s="981"/>
      <c r="X1754" s="981"/>
      <c r="Y1754" s="981"/>
      <c r="Z1754" s="981"/>
      <c r="AA1754" s="981"/>
      <c r="AB1754" s="981"/>
      <c r="AC1754" s="981"/>
      <c r="AD1754" s="981"/>
      <c r="AE1754" s="981"/>
      <c r="AF1754" s="981"/>
    </row>
    <row r="1755" spans="1:32">
      <c r="A1755" s="981"/>
      <c r="B1755" s="635"/>
      <c r="J1755" s="982"/>
      <c r="K1755" s="982"/>
      <c r="O1755" s="981"/>
      <c r="P1755" s="981"/>
      <c r="Q1755" s="981"/>
      <c r="R1755" s="981"/>
      <c r="S1755" s="981"/>
      <c r="T1755" s="981"/>
      <c r="U1755" s="981"/>
      <c r="V1755" s="981"/>
      <c r="W1755" s="981"/>
      <c r="X1755" s="981"/>
      <c r="Y1755" s="981"/>
      <c r="Z1755" s="981"/>
      <c r="AA1755" s="981"/>
      <c r="AB1755" s="981"/>
      <c r="AC1755" s="981"/>
      <c r="AD1755" s="981"/>
      <c r="AE1755" s="981"/>
      <c r="AF1755" s="981"/>
    </row>
    <row r="1756" spans="1:32">
      <c r="A1756" s="981"/>
      <c r="B1756" s="635"/>
      <c r="J1756" s="982"/>
      <c r="K1756" s="982"/>
      <c r="O1756" s="981"/>
      <c r="P1756" s="981"/>
      <c r="Q1756" s="981"/>
      <c r="R1756" s="981"/>
      <c r="S1756" s="981"/>
      <c r="T1756" s="981"/>
      <c r="U1756" s="981"/>
      <c r="V1756" s="981"/>
      <c r="W1756" s="981"/>
      <c r="X1756" s="981"/>
      <c r="Y1756" s="981"/>
      <c r="Z1756" s="981"/>
      <c r="AA1756" s="981"/>
      <c r="AB1756" s="981"/>
      <c r="AC1756" s="981"/>
      <c r="AD1756" s="981"/>
      <c r="AE1756" s="981"/>
      <c r="AF1756" s="981"/>
    </row>
    <row r="1757" spans="1:32">
      <c r="A1757" s="981"/>
      <c r="B1757" s="635"/>
      <c r="J1757" s="982"/>
      <c r="K1757" s="982"/>
      <c r="O1757" s="981"/>
      <c r="P1757" s="981"/>
      <c r="Q1757" s="981"/>
      <c r="R1757" s="981"/>
      <c r="S1757" s="981"/>
      <c r="T1757" s="981"/>
      <c r="U1757" s="981"/>
      <c r="V1757" s="981"/>
      <c r="W1757" s="981"/>
      <c r="X1757" s="981"/>
      <c r="Y1757" s="981"/>
      <c r="Z1757" s="981"/>
      <c r="AA1757" s="981"/>
      <c r="AB1757" s="981"/>
      <c r="AC1757" s="981"/>
      <c r="AD1757" s="981"/>
      <c r="AE1757" s="981"/>
      <c r="AF1757" s="981"/>
    </row>
    <row r="1758" spans="1:32">
      <c r="A1758" s="981"/>
      <c r="B1758" s="635"/>
      <c r="J1758" s="982"/>
      <c r="K1758" s="982"/>
      <c r="O1758" s="981"/>
      <c r="P1758" s="981"/>
      <c r="Q1758" s="981"/>
      <c r="R1758" s="981"/>
      <c r="S1758" s="981"/>
      <c r="T1758" s="981"/>
      <c r="U1758" s="981"/>
      <c r="V1758" s="981"/>
      <c r="W1758" s="981"/>
      <c r="X1758" s="981"/>
      <c r="Y1758" s="981"/>
      <c r="Z1758" s="981"/>
      <c r="AA1758" s="981"/>
      <c r="AB1758" s="981"/>
      <c r="AC1758" s="981"/>
      <c r="AD1758" s="981"/>
      <c r="AE1758" s="981"/>
      <c r="AF1758" s="981"/>
    </row>
    <row r="1759" spans="1:32">
      <c r="A1759" s="981"/>
      <c r="B1759" s="635"/>
      <c r="J1759" s="982"/>
      <c r="K1759" s="982"/>
      <c r="O1759" s="981"/>
      <c r="P1759" s="981"/>
      <c r="Q1759" s="981"/>
      <c r="R1759" s="981"/>
      <c r="S1759" s="981"/>
      <c r="T1759" s="981"/>
      <c r="U1759" s="981"/>
      <c r="V1759" s="981"/>
      <c r="W1759" s="981"/>
      <c r="X1759" s="981"/>
      <c r="Y1759" s="981"/>
      <c r="Z1759" s="981"/>
      <c r="AA1759" s="981"/>
      <c r="AB1759" s="981"/>
      <c r="AC1759" s="981"/>
      <c r="AD1759" s="981"/>
      <c r="AE1759" s="981"/>
      <c r="AF1759" s="981"/>
    </row>
    <row r="1760" spans="1:32">
      <c r="A1760" s="981"/>
      <c r="B1760" s="635"/>
      <c r="J1760" s="982"/>
      <c r="K1760" s="982"/>
      <c r="O1760" s="981"/>
      <c r="P1760" s="981"/>
      <c r="Q1760" s="981"/>
      <c r="R1760" s="981"/>
      <c r="S1760" s="981"/>
      <c r="T1760" s="981"/>
      <c r="U1760" s="981"/>
      <c r="V1760" s="981"/>
      <c r="W1760" s="981"/>
      <c r="X1760" s="981"/>
      <c r="Y1760" s="981"/>
      <c r="Z1760" s="981"/>
      <c r="AA1760" s="981"/>
      <c r="AB1760" s="981"/>
      <c r="AC1760" s="981"/>
      <c r="AD1760" s="981"/>
      <c r="AE1760" s="981"/>
      <c r="AF1760" s="981"/>
    </row>
    <row r="1761" spans="1:32">
      <c r="A1761" s="981"/>
      <c r="B1761" s="635"/>
      <c r="J1761" s="982"/>
      <c r="K1761" s="982"/>
      <c r="O1761" s="981"/>
      <c r="P1761" s="981"/>
      <c r="Q1761" s="981"/>
      <c r="R1761" s="981"/>
      <c r="S1761" s="981"/>
      <c r="T1761" s="981"/>
      <c r="U1761" s="981"/>
      <c r="V1761" s="981"/>
      <c r="W1761" s="981"/>
      <c r="X1761" s="981"/>
      <c r="Y1761" s="981"/>
      <c r="Z1761" s="981"/>
      <c r="AA1761" s="981"/>
      <c r="AB1761" s="981"/>
      <c r="AC1761" s="981"/>
      <c r="AD1761" s="981"/>
      <c r="AE1761" s="981"/>
      <c r="AF1761" s="981"/>
    </row>
    <row r="1762" spans="1:32">
      <c r="A1762" s="981"/>
      <c r="B1762" s="635"/>
      <c r="J1762" s="982"/>
      <c r="K1762" s="982"/>
      <c r="O1762" s="981"/>
      <c r="P1762" s="981"/>
      <c r="Q1762" s="981"/>
      <c r="R1762" s="981"/>
      <c r="S1762" s="981"/>
      <c r="T1762" s="981"/>
      <c r="U1762" s="981"/>
      <c r="V1762" s="981"/>
      <c r="W1762" s="981"/>
      <c r="X1762" s="981"/>
      <c r="Y1762" s="981"/>
      <c r="Z1762" s="981"/>
      <c r="AA1762" s="981"/>
      <c r="AB1762" s="981"/>
      <c r="AC1762" s="981"/>
      <c r="AD1762" s="981"/>
      <c r="AE1762" s="981"/>
      <c r="AF1762" s="981"/>
    </row>
    <row r="1763" spans="1:32">
      <c r="A1763" s="981"/>
      <c r="B1763" s="635"/>
      <c r="J1763" s="982"/>
      <c r="K1763" s="982"/>
      <c r="O1763" s="981"/>
      <c r="P1763" s="981"/>
      <c r="Q1763" s="981"/>
      <c r="R1763" s="981"/>
      <c r="S1763" s="981"/>
      <c r="T1763" s="981"/>
      <c r="U1763" s="981"/>
      <c r="V1763" s="981"/>
      <c r="W1763" s="981"/>
      <c r="X1763" s="981"/>
      <c r="Y1763" s="981"/>
      <c r="Z1763" s="981"/>
      <c r="AA1763" s="981"/>
      <c r="AB1763" s="981"/>
      <c r="AC1763" s="981"/>
      <c r="AD1763" s="981"/>
      <c r="AE1763" s="981"/>
      <c r="AF1763" s="981"/>
    </row>
    <row r="1764" spans="1:32">
      <c r="A1764" s="981"/>
      <c r="B1764" s="635"/>
      <c r="J1764" s="982"/>
      <c r="K1764" s="982"/>
      <c r="O1764" s="981"/>
      <c r="P1764" s="981"/>
      <c r="Q1764" s="981"/>
      <c r="R1764" s="981"/>
      <c r="S1764" s="981"/>
      <c r="T1764" s="981"/>
      <c r="U1764" s="981"/>
      <c r="V1764" s="981"/>
      <c r="W1764" s="981"/>
      <c r="X1764" s="981"/>
      <c r="Y1764" s="981"/>
      <c r="Z1764" s="981"/>
      <c r="AA1764" s="981"/>
      <c r="AB1764" s="981"/>
      <c r="AC1764" s="981"/>
      <c r="AD1764" s="981"/>
      <c r="AE1764" s="981"/>
      <c r="AF1764" s="981"/>
    </row>
    <row r="1765" spans="1:32">
      <c r="A1765" s="981"/>
      <c r="B1765" s="635"/>
      <c r="J1765" s="982"/>
      <c r="K1765" s="982"/>
      <c r="O1765" s="981"/>
      <c r="P1765" s="981"/>
      <c r="Q1765" s="981"/>
      <c r="R1765" s="981"/>
      <c r="S1765" s="981"/>
      <c r="T1765" s="981"/>
      <c r="U1765" s="981"/>
      <c r="V1765" s="981"/>
      <c r="W1765" s="981"/>
      <c r="X1765" s="981"/>
      <c r="Y1765" s="981"/>
      <c r="Z1765" s="981"/>
      <c r="AA1765" s="981"/>
      <c r="AB1765" s="981"/>
      <c r="AC1765" s="981"/>
      <c r="AD1765" s="981"/>
      <c r="AE1765" s="981"/>
      <c r="AF1765" s="981"/>
    </row>
    <row r="1766" spans="1:32">
      <c r="A1766" s="981"/>
      <c r="B1766" s="635"/>
      <c r="J1766" s="982"/>
      <c r="K1766" s="982"/>
      <c r="O1766" s="981"/>
      <c r="P1766" s="981"/>
      <c r="Q1766" s="981"/>
      <c r="R1766" s="981"/>
      <c r="S1766" s="981"/>
      <c r="T1766" s="981"/>
      <c r="U1766" s="981"/>
      <c r="V1766" s="981"/>
      <c r="W1766" s="981"/>
      <c r="X1766" s="981"/>
      <c r="Y1766" s="981"/>
      <c r="Z1766" s="981"/>
      <c r="AA1766" s="981"/>
      <c r="AB1766" s="981"/>
      <c r="AC1766" s="981"/>
      <c r="AD1766" s="981"/>
      <c r="AE1766" s="981"/>
      <c r="AF1766" s="981"/>
    </row>
    <row r="1767" spans="1:32">
      <c r="A1767" s="981"/>
      <c r="B1767" s="635"/>
      <c r="J1767" s="982"/>
      <c r="K1767" s="982"/>
      <c r="O1767" s="981"/>
      <c r="P1767" s="981"/>
      <c r="Q1767" s="981"/>
      <c r="R1767" s="981"/>
      <c r="S1767" s="981"/>
      <c r="T1767" s="981"/>
      <c r="U1767" s="981"/>
      <c r="V1767" s="981"/>
      <c r="W1767" s="981"/>
      <c r="X1767" s="981"/>
      <c r="Y1767" s="981"/>
      <c r="Z1767" s="981"/>
      <c r="AA1767" s="981"/>
      <c r="AB1767" s="981"/>
      <c r="AC1767" s="981"/>
      <c r="AD1767" s="981"/>
      <c r="AE1767" s="981"/>
      <c r="AF1767" s="981"/>
    </row>
    <row r="1768" spans="1:32">
      <c r="A1768" s="981"/>
      <c r="B1768" s="635"/>
      <c r="J1768" s="982"/>
      <c r="K1768" s="982"/>
      <c r="O1768" s="981"/>
      <c r="P1768" s="981"/>
      <c r="Q1768" s="981"/>
      <c r="R1768" s="981"/>
      <c r="S1768" s="981"/>
      <c r="T1768" s="981"/>
      <c r="U1768" s="981"/>
      <c r="V1768" s="981"/>
      <c r="W1768" s="981"/>
      <c r="X1768" s="981"/>
      <c r="Y1768" s="981"/>
      <c r="Z1768" s="981"/>
      <c r="AA1768" s="981"/>
      <c r="AB1768" s="981"/>
      <c r="AC1768" s="981"/>
      <c r="AD1768" s="981"/>
      <c r="AE1768" s="981"/>
      <c r="AF1768" s="981"/>
    </row>
    <row r="1769" spans="1:32">
      <c r="A1769" s="981"/>
      <c r="B1769" s="635"/>
      <c r="J1769" s="982"/>
      <c r="K1769" s="982"/>
      <c r="O1769" s="981"/>
      <c r="P1769" s="981"/>
      <c r="Q1769" s="981"/>
      <c r="R1769" s="981"/>
      <c r="S1769" s="981"/>
      <c r="T1769" s="981"/>
      <c r="U1769" s="981"/>
      <c r="V1769" s="981"/>
      <c r="W1769" s="981"/>
      <c r="X1769" s="981"/>
      <c r="Y1769" s="981"/>
      <c r="Z1769" s="981"/>
      <c r="AA1769" s="981"/>
      <c r="AB1769" s="981"/>
      <c r="AC1769" s="981"/>
      <c r="AD1769" s="981"/>
      <c r="AE1769" s="981"/>
      <c r="AF1769" s="981"/>
    </row>
    <row r="1770" spans="1:32">
      <c r="A1770" s="981"/>
      <c r="B1770" s="635"/>
      <c r="J1770" s="982"/>
      <c r="K1770" s="982"/>
      <c r="O1770" s="981"/>
      <c r="P1770" s="981"/>
      <c r="Q1770" s="981"/>
      <c r="R1770" s="981"/>
      <c r="S1770" s="981"/>
      <c r="T1770" s="981"/>
      <c r="U1770" s="981"/>
      <c r="V1770" s="981"/>
      <c r="W1770" s="981"/>
      <c r="X1770" s="981"/>
      <c r="Y1770" s="981"/>
      <c r="Z1770" s="981"/>
      <c r="AA1770" s="981"/>
      <c r="AB1770" s="981"/>
      <c r="AC1770" s="981"/>
      <c r="AD1770" s="981"/>
      <c r="AE1770" s="981"/>
      <c r="AF1770" s="981"/>
    </row>
    <row r="1771" spans="1:32">
      <c r="A1771" s="981"/>
      <c r="B1771" s="635"/>
      <c r="J1771" s="982"/>
      <c r="K1771" s="982"/>
      <c r="O1771" s="981"/>
      <c r="P1771" s="981"/>
      <c r="Q1771" s="981"/>
      <c r="R1771" s="981"/>
      <c r="S1771" s="981"/>
      <c r="T1771" s="981"/>
      <c r="U1771" s="981"/>
      <c r="V1771" s="981"/>
      <c r="W1771" s="981"/>
      <c r="X1771" s="981"/>
      <c r="Y1771" s="981"/>
      <c r="Z1771" s="981"/>
      <c r="AA1771" s="981"/>
      <c r="AB1771" s="981"/>
      <c r="AC1771" s="981"/>
      <c r="AD1771" s="981"/>
      <c r="AE1771" s="981"/>
      <c r="AF1771" s="981"/>
    </row>
    <row r="1772" spans="1:32">
      <c r="A1772" s="981"/>
      <c r="B1772" s="635"/>
      <c r="J1772" s="982"/>
      <c r="K1772" s="982"/>
      <c r="O1772" s="981"/>
      <c r="P1772" s="981"/>
      <c r="Q1772" s="981"/>
      <c r="R1772" s="981"/>
      <c r="S1772" s="981"/>
      <c r="T1772" s="981"/>
      <c r="U1772" s="981"/>
      <c r="V1772" s="981"/>
      <c r="W1772" s="981"/>
      <c r="X1772" s="981"/>
      <c r="Y1772" s="981"/>
      <c r="Z1772" s="981"/>
      <c r="AA1772" s="981"/>
      <c r="AB1772" s="981"/>
      <c r="AC1772" s="981"/>
      <c r="AD1772" s="981"/>
      <c r="AE1772" s="981"/>
      <c r="AF1772" s="981"/>
    </row>
    <row r="1773" spans="1:32">
      <c r="A1773" s="981"/>
      <c r="B1773" s="635"/>
      <c r="J1773" s="982"/>
      <c r="K1773" s="982"/>
      <c r="O1773" s="981"/>
      <c r="P1773" s="981"/>
      <c r="Q1773" s="981"/>
      <c r="R1773" s="981"/>
      <c r="S1773" s="981"/>
      <c r="T1773" s="981"/>
      <c r="U1773" s="981"/>
      <c r="V1773" s="981"/>
      <c r="W1773" s="981"/>
      <c r="X1773" s="981"/>
      <c r="Y1773" s="981"/>
      <c r="Z1773" s="981"/>
      <c r="AA1773" s="981"/>
      <c r="AB1773" s="981"/>
      <c r="AC1773" s="981"/>
      <c r="AD1773" s="981"/>
      <c r="AE1773" s="981"/>
      <c r="AF1773" s="981"/>
    </row>
    <row r="1774" spans="1:32">
      <c r="A1774" s="981"/>
      <c r="B1774" s="635"/>
      <c r="J1774" s="982"/>
      <c r="K1774" s="982"/>
      <c r="O1774" s="981"/>
      <c r="P1774" s="981"/>
      <c r="Q1774" s="981"/>
      <c r="R1774" s="981"/>
      <c r="S1774" s="981"/>
      <c r="T1774" s="981"/>
      <c r="U1774" s="981"/>
      <c r="V1774" s="981"/>
      <c r="W1774" s="981"/>
      <c r="X1774" s="981"/>
      <c r="Y1774" s="981"/>
      <c r="Z1774" s="981"/>
      <c r="AA1774" s="981"/>
      <c r="AB1774" s="981"/>
      <c r="AC1774" s="981"/>
      <c r="AD1774" s="981"/>
      <c r="AE1774" s="981"/>
      <c r="AF1774" s="981"/>
    </row>
    <row r="1775" spans="1:32">
      <c r="A1775" s="981"/>
      <c r="B1775" s="635"/>
      <c r="J1775" s="982"/>
      <c r="K1775" s="982"/>
      <c r="O1775" s="981"/>
      <c r="P1775" s="981"/>
      <c r="Q1775" s="981"/>
      <c r="R1775" s="981"/>
      <c r="S1775" s="981"/>
      <c r="T1775" s="981"/>
      <c r="U1775" s="981"/>
      <c r="V1775" s="981"/>
      <c r="W1775" s="981"/>
      <c r="X1775" s="981"/>
      <c r="Y1775" s="981"/>
      <c r="Z1775" s="981"/>
      <c r="AA1775" s="981"/>
      <c r="AB1775" s="981"/>
      <c r="AC1775" s="981"/>
      <c r="AD1775" s="981"/>
      <c r="AE1775" s="981"/>
      <c r="AF1775" s="981"/>
    </row>
    <row r="1776" spans="1:32">
      <c r="A1776" s="981"/>
      <c r="B1776" s="635"/>
      <c r="J1776" s="982"/>
      <c r="K1776" s="982"/>
      <c r="O1776" s="981"/>
      <c r="P1776" s="981"/>
      <c r="Q1776" s="981"/>
      <c r="R1776" s="981"/>
      <c r="S1776" s="981"/>
      <c r="T1776" s="981"/>
      <c r="U1776" s="981"/>
      <c r="V1776" s="981"/>
      <c r="W1776" s="981"/>
      <c r="X1776" s="981"/>
      <c r="Y1776" s="981"/>
      <c r="Z1776" s="981"/>
      <c r="AA1776" s="981"/>
      <c r="AB1776" s="981"/>
      <c r="AC1776" s="981"/>
      <c r="AD1776" s="981"/>
      <c r="AE1776" s="981"/>
      <c r="AF1776" s="981"/>
    </row>
    <row r="1777" spans="1:32">
      <c r="A1777" s="981"/>
      <c r="B1777" s="635"/>
      <c r="J1777" s="982"/>
      <c r="K1777" s="982"/>
      <c r="O1777" s="981"/>
      <c r="P1777" s="981"/>
      <c r="Q1777" s="981"/>
      <c r="R1777" s="981"/>
      <c r="S1777" s="981"/>
      <c r="T1777" s="981"/>
      <c r="U1777" s="981"/>
      <c r="V1777" s="981"/>
      <c r="W1777" s="981"/>
      <c r="X1777" s="981"/>
      <c r="Y1777" s="981"/>
      <c r="Z1777" s="981"/>
      <c r="AA1777" s="981"/>
      <c r="AB1777" s="981"/>
      <c r="AC1777" s="981"/>
      <c r="AD1777" s="981"/>
      <c r="AE1777" s="981"/>
      <c r="AF1777" s="981"/>
    </row>
    <row r="1778" spans="1:32">
      <c r="A1778" s="981"/>
      <c r="B1778" s="635"/>
      <c r="J1778" s="982"/>
      <c r="K1778" s="982"/>
      <c r="O1778" s="981"/>
      <c r="P1778" s="981"/>
      <c r="Q1778" s="981"/>
      <c r="R1778" s="981"/>
      <c r="S1778" s="981"/>
      <c r="T1778" s="981"/>
      <c r="U1778" s="981"/>
      <c r="V1778" s="981"/>
      <c r="W1778" s="981"/>
      <c r="X1778" s="981"/>
      <c r="Y1778" s="981"/>
      <c r="Z1778" s="981"/>
      <c r="AA1778" s="981"/>
      <c r="AB1778" s="981"/>
      <c r="AC1778" s="981"/>
      <c r="AD1778" s="981"/>
      <c r="AE1778" s="981"/>
      <c r="AF1778" s="981"/>
    </row>
    <row r="1779" spans="1:32">
      <c r="A1779" s="981"/>
      <c r="B1779" s="635"/>
      <c r="J1779" s="982"/>
      <c r="K1779" s="982"/>
      <c r="O1779" s="981"/>
      <c r="P1779" s="981"/>
      <c r="Q1779" s="981"/>
      <c r="R1779" s="981"/>
      <c r="S1779" s="981"/>
      <c r="T1779" s="981"/>
      <c r="U1779" s="981"/>
      <c r="V1779" s="981"/>
      <c r="W1779" s="981"/>
      <c r="X1779" s="981"/>
      <c r="Y1779" s="981"/>
      <c r="Z1779" s="981"/>
      <c r="AA1779" s="981"/>
      <c r="AB1779" s="981"/>
      <c r="AC1779" s="981"/>
      <c r="AD1779" s="981"/>
      <c r="AE1779" s="981"/>
      <c r="AF1779" s="981"/>
    </row>
    <row r="1780" spans="1:32">
      <c r="A1780" s="981"/>
      <c r="B1780" s="635"/>
      <c r="J1780" s="982"/>
      <c r="K1780" s="982"/>
      <c r="O1780" s="981"/>
      <c r="P1780" s="981"/>
      <c r="Q1780" s="981"/>
      <c r="R1780" s="981"/>
      <c r="S1780" s="981"/>
      <c r="T1780" s="981"/>
      <c r="U1780" s="981"/>
      <c r="V1780" s="981"/>
      <c r="W1780" s="981"/>
      <c r="X1780" s="981"/>
      <c r="Y1780" s="981"/>
      <c r="Z1780" s="981"/>
      <c r="AA1780" s="981"/>
      <c r="AB1780" s="981"/>
      <c r="AC1780" s="981"/>
      <c r="AD1780" s="981"/>
      <c r="AE1780" s="981"/>
      <c r="AF1780" s="981"/>
    </row>
    <row r="1781" spans="1:32">
      <c r="A1781" s="981"/>
      <c r="B1781" s="635"/>
      <c r="J1781" s="982"/>
      <c r="K1781" s="982"/>
      <c r="O1781" s="981"/>
      <c r="P1781" s="981"/>
      <c r="Q1781" s="981"/>
      <c r="R1781" s="981"/>
      <c r="S1781" s="981"/>
      <c r="T1781" s="981"/>
      <c r="U1781" s="981"/>
      <c r="V1781" s="981"/>
      <c r="W1781" s="981"/>
      <c r="X1781" s="981"/>
      <c r="Y1781" s="981"/>
      <c r="Z1781" s="981"/>
      <c r="AA1781" s="981"/>
      <c r="AB1781" s="981"/>
      <c r="AC1781" s="981"/>
      <c r="AD1781" s="981"/>
      <c r="AE1781" s="981"/>
      <c r="AF1781" s="981"/>
    </row>
    <row r="1782" spans="1:32">
      <c r="A1782" s="981"/>
      <c r="B1782" s="635"/>
      <c r="J1782" s="982"/>
      <c r="K1782" s="982"/>
      <c r="O1782" s="981"/>
      <c r="P1782" s="981"/>
      <c r="Q1782" s="981"/>
      <c r="R1782" s="981"/>
      <c r="S1782" s="981"/>
      <c r="T1782" s="981"/>
      <c r="U1782" s="981"/>
      <c r="V1782" s="981"/>
      <c r="W1782" s="981"/>
      <c r="X1782" s="981"/>
      <c r="Y1782" s="981"/>
      <c r="Z1782" s="981"/>
      <c r="AA1782" s="981"/>
      <c r="AB1782" s="981"/>
      <c r="AC1782" s="981"/>
      <c r="AD1782" s="981"/>
      <c r="AE1782" s="981"/>
      <c r="AF1782" s="981"/>
    </row>
    <row r="1783" spans="1:32">
      <c r="A1783" s="981"/>
      <c r="B1783" s="635"/>
      <c r="J1783" s="982"/>
      <c r="K1783" s="982"/>
      <c r="O1783" s="981"/>
      <c r="P1783" s="981"/>
      <c r="Q1783" s="981"/>
      <c r="R1783" s="981"/>
      <c r="S1783" s="981"/>
      <c r="T1783" s="981"/>
      <c r="U1783" s="981"/>
      <c r="V1783" s="981"/>
      <c r="W1783" s="981"/>
      <c r="X1783" s="981"/>
      <c r="Y1783" s="981"/>
      <c r="Z1783" s="981"/>
      <c r="AA1783" s="981"/>
      <c r="AB1783" s="981"/>
      <c r="AC1783" s="981"/>
      <c r="AD1783" s="981"/>
      <c r="AE1783" s="981"/>
      <c r="AF1783" s="981"/>
    </row>
    <row r="1784" spans="1:32">
      <c r="A1784" s="981"/>
      <c r="B1784" s="635"/>
      <c r="J1784" s="982"/>
      <c r="K1784" s="982"/>
      <c r="O1784" s="981"/>
      <c r="P1784" s="981"/>
      <c r="Q1784" s="981"/>
      <c r="R1784" s="981"/>
      <c r="S1784" s="981"/>
      <c r="T1784" s="981"/>
      <c r="U1784" s="981"/>
      <c r="V1784" s="981"/>
      <c r="W1784" s="981"/>
      <c r="X1784" s="981"/>
      <c r="Y1784" s="981"/>
      <c r="Z1784" s="981"/>
      <c r="AA1784" s="981"/>
      <c r="AB1784" s="981"/>
      <c r="AC1784" s="981"/>
      <c r="AD1784" s="981"/>
      <c r="AE1784" s="981"/>
      <c r="AF1784" s="981"/>
    </row>
    <row r="1785" spans="1:32">
      <c r="A1785" s="981"/>
      <c r="B1785" s="635"/>
      <c r="J1785" s="982"/>
      <c r="K1785" s="982"/>
      <c r="O1785" s="981"/>
      <c r="P1785" s="981"/>
      <c r="Q1785" s="981"/>
      <c r="R1785" s="981"/>
      <c r="S1785" s="981"/>
      <c r="T1785" s="981"/>
      <c r="U1785" s="981"/>
      <c r="V1785" s="981"/>
      <c r="W1785" s="981"/>
      <c r="X1785" s="981"/>
      <c r="Y1785" s="981"/>
      <c r="Z1785" s="981"/>
      <c r="AA1785" s="981"/>
      <c r="AB1785" s="981"/>
      <c r="AC1785" s="981"/>
      <c r="AD1785" s="981"/>
      <c r="AE1785" s="981"/>
      <c r="AF1785" s="981"/>
    </row>
    <row r="1786" spans="1:32">
      <c r="A1786" s="981"/>
      <c r="B1786" s="635"/>
      <c r="J1786" s="982"/>
      <c r="K1786" s="982"/>
      <c r="O1786" s="981"/>
      <c r="P1786" s="981"/>
      <c r="Q1786" s="981"/>
      <c r="R1786" s="981"/>
      <c r="S1786" s="981"/>
      <c r="T1786" s="981"/>
      <c r="U1786" s="981"/>
      <c r="V1786" s="981"/>
      <c r="W1786" s="981"/>
      <c r="X1786" s="981"/>
      <c r="Y1786" s="981"/>
      <c r="Z1786" s="981"/>
      <c r="AA1786" s="981"/>
      <c r="AB1786" s="981"/>
      <c r="AC1786" s="981"/>
      <c r="AD1786" s="981"/>
      <c r="AE1786" s="981"/>
      <c r="AF1786" s="981"/>
    </row>
    <row r="1787" spans="1:32">
      <c r="A1787" s="981"/>
      <c r="B1787" s="635"/>
      <c r="J1787" s="982"/>
      <c r="K1787" s="982"/>
      <c r="O1787" s="981"/>
      <c r="P1787" s="981"/>
      <c r="Q1787" s="981"/>
      <c r="R1787" s="981"/>
      <c r="S1787" s="981"/>
      <c r="T1787" s="981"/>
      <c r="U1787" s="981"/>
      <c r="V1787" s="981"/>
      <c r="W1787" s="981"/>
      <c r="X1787" s="981"/>
      <c r="Y1787" s="981"/>
      <c r="Z1787" s="981"/>
      <c r="AA1787" s="981"/>
      <c r="AB1787" s="981"/>
      <c r="AC1787" s="981"/>
      <c r="AD1787" s="981"/>
      <c r="AE1787" s="981"/>
      <c r="AF1787" s="981"/>
    </row>
    <row r="1788" spans="1:32">
      <c r="A1788" s="981"/>
      <c r="B1788" s="635"/>
      <c r="J1788" s="982"/>
      <c r="K1788" s="982"/>
      <c r="O1788" s="981"/>
      <c r="P1788" s="981"/>
      <c r="Q1788" s="981"/>
      <c r="R1788" s="981"/>
      <c r="S1788" s="981"/>
      <c r="T1788" s="981"/>
      <c r="U1788" s="981"/>
      <c r="V1788" s="981"/>
      <c r="W1788" s="981"/>
      <c r="X1788" s="981"/>
      <c r="Y1788" s="981"/>
      <c r="Z1788" s="981"/>
      <c r="AA1788" s="981"/>
      <c r="AB1788" s="981"/>
      <c r="AC1788" s="981"/>
      <c r="AD1788" s="981"/>
      <c r="AE1788" s="981"/>
      <c r="AF1788" s="981"/>
    </row>
    <row r="1789" spans="1:32">
      <c r="A1789" s="981"/>
      <c r="B1789" s="635"/>
      <c r="J1789" s="982"/>
      <c r="K1789" s="982"/>
      <c r="O1789" s="981"/>
      <c r="P1789" s="981"/>
      <c r="Q1789" s="981"/>
      <c r="R1789" s="981"/>
      <c r="S1789" s="981"/>
      <c r="T1789" s="981"/>
      <c r="U1789" s="981"/>
      <c r="V1789" s="981"/>
      <c r="W1789" s="981"/>
      <c r="X1789" s="981"/>
      <c r="Y1789" s="981"/>
      <c r="Z1789" s="981"/>
      <c r="AA1789" s="981"/>
      <c r="AB1789" s="981"/>
      <c r="AC1789" s="981"/>
      <c r="AD1789" s="981"/>
      <c r="AE1789" s="981"/>
      <c r="AF1789" s="981"/>
    </row>
    <row r="1790" spans="1:32">
      <c r="A1790" s="981"/>
      <c r="B1790" s="635"/>
      <c r="J1790" s="982"/>
      <c r="K1790" s="982"/>
      <c r="O1790" s="981"/>
      <c r="P1790" s="981"/>
      <c r="Q1790" s="981"/>
      <c r="R1790" s="981"/>
      <c r="S1790" s="981"/>
      <c r="T1790" s="981"/>
      <c r="U1790" s="981"/>
      <c r="V1790" s="981"/>
      <c r="W1790" s="981"/>
      <c r="X1790" s="981"/>
      <c r="Y1790" s="981"/>
      <c r="Z1790" s="981"/>
      <c r="AA1790" s="981"/>
      <c r="AB1790" s="981"/>
      <c r="AC1790" s="981"/>
      <c r="AD1790" s="981"/>
      <c r="AE1790" s="981"/>
      <c r="AF1790" s="981"/>
    </row>
    <row r="1791" spans="1:32">
      <c r="A1791" s="981"/>
      <c r="B1791" s="635"/>
      <c r="J1791" s="982"/>
      <c r="K1791" s="982"/>
      <c r="O1791" s="981"/>
      <c r="P1791" s="981"/>
      <c r="Q1791" s="981"/>
      <c r="R1791" s="981"/>
      <c r="S1791" s="981"/>
      <c r="T1791" s="981"/>
      <c r="U1791" s="981"/>
      <c r="V1791" s="981"/>
      <c r="W1791" s="981"/>
      <c r="X1791" s="981"/>
      <c r="Y1791" s="981"/>
      <c r="Z1791" s="981"/>
      <c r="AA1791" s="981"/>
      <c r="AB1791" s="981"/>
      <c r="AC1791" s="981"/>
      <c r="AD1791" s="981"/>
      <c r="AE1791" s="981"/>
      <c r="AF1791" s="981"/>
    </row>
    <row r="1792" spans="1:32">
      <c r="A1792" s="981"/>
      <c r="B1792" s="635"/>
      <c r="J1792" s="982"/>
      <c r="K1792" s="982"/>
      <c r="O1792" s="981"/>
      <c r="P1792" s="981"/>
      <c r="Q1792" s="981"/>
      <c r="R1792" s="981"/>
      <c r="S1792" s="981"/>
      <c r="T1792" s="981"/>
      <c r="U1792" s="981"/>
      <c r="V1792" s="981"/>
      <c r="W1792" s="981"/>
      <c r="X1792" s="981"/>
      <c r="Y1792" s="981"/>
      <c r="Z1792" s="981"/>
      <c r="AA1792" s="981"/>
      <c r="AB1792" s="981"/>
      <c r="AC1792" s="981"/>
      <c r="AD1792" s="981"/>
      <c r="AE1792" s="981"/>
      <c r="AF1792" s="981"/>
    </row>
    <row r="1793" spans="1:32">
      <c r="A1793" s="981"/>
      <c r="B1793" s="635"/>
      <c r="J1793" s="982"/>
      <c r="K1793" s="982"/>
      <c r="O1793" s="981"/>
      <c r="P1793" s="981"/>
      <c r="Q1793" s="981"/>
      <c r="R1793" s="981"/>
      <c r="S1793" s="981"/>
      <c r="T1793" s="981"/>
      <c r="U1793" s="981"/>
      <c r="V1793" s="981"/>
      <c r="W1793" s="981"/>
      <c r="X1793" s="981"/>
      <c r="Y1793" s="981"/>
      <c r="Z1793" s="981"/>
      <c r="AA1793" s="981"/>
      <c r="AB1793" s="981"/>
      <c r="AC1793" s="981"/>
      <c r="AD1793" s="981"/>
      <c r="AE1793" s="981"/>
      <c r="AF1793" s="981"/>
    </row>
    <row r="1794" spans="1:32">
      <c r="A1794" s="981"/>
      <c r="B1794" s="635"/>
      <c r="J1794" s="982"/>
      <c r="K1794" s="982"/>
      <c r="O1794" s="981"/>
      <c r="P1794" s="981"/>
      <c r="Q1794" s="981"/>
      <c r="R1794" s="981"/>
      <c r="S1794" s="981"/>
      <c r="T1794" s="981"/>
      <c r="U1794" s="981"/>
      <c r="V1794" s="981"/>
      <c r="W1794" s="981"/>
      <c r="X1794" s="981"/>
      <c r="Y1794" s="981"/>
      <c r="Z1794" s="981"/>
      <c r="AA1794" s="981"/>
      <c r="AB1794" s="981"/>
      <c r="AC1794" s="981"/>
      <c r="AD1794" s="981"/>
      <c r="AE1794" s="981"/>
      <c r="AF1794" s="981"/>
    </row>
    <row r="1795" spans="1:32">
      <c r="A1795" s="981"/>
      <c r="B1795" s="635"/>
      <c r="J1795" s="982"/>
      <c r="K1795" s="982"/>
      <c r="O1795" s="981"/>
      <c r="P1795" s="981"/>
      <c r="Q1795" s="981"/>
      <c r="R1795" s="981"/>
      <c r="S1795" s="981"/>
      <c r="T1795" s="981"/>
      <c r="U1795" s="981"/>
      <c r="V1795" s="981"/>
      <c r="W1795" s="981"/>
      <c r="X1795" s="981"/>
      <c r="Y1795" s="981"/>
      <c r="Z1795" s="981"/>
      <c r="AA1795" s="981"/>
      <c r="AB1795" s="981"/>
      <c r="AC1795" s="981"/>
      <c r="AD1795" s="981"/>
      <c r="AE1795" s="981"/>
      <c r="AF1795" s="981"/>
    </row>
    <row r="1796" spans="1:32">
      <c r="A1796" s="981"/>
      <c r="B1796" s="635"/>
      <c r="J1796" s="982"/>
      <c r="K1796" s="982"/>
      <c r="O1796" s="981"/>
      <c r="P1796" s="981"/>
      <c r="Q1796" s="981"/>
      <c r="R1796" s="981"/>
      <c r="S1796" s="981"/>
      <c r="T1796" s="981"/>
      <c r="U1796" s="981"/>
      <c r="V1796" s="981"/>
      <c r="W1796" s="981"/>
      <c r="X1796" s="981"/>
      <c r="Y1796" s="981"/>
      <c r="Z1796" s="981"/>
      <c r="AA1796" s="981"/>
      <c r="AB1796" s="981"/>
      <c r="AC1796" s="981"/>
      <c r="AD1796" s="981"/>
      <c r="AE1796" s="981"/>
      <c r="AF1796" s="981"/>
    </row>
    <row r="1797" spans="1:32">
      <c r="A1797" s="981"/>
      <c r="B1797" s="635"/>
      <c r="J1797" s="982"/>
      <c r="K1797" s="982"/>
      <c r="O1797" s="981"/>
      <c r="P1797" s="981"/>
      <c r="Q1797" s="981"/>
      <c r="R1797" s="981"/>
      <c r="S1797" s="981"/>
      <c r="T1797" s="981"/>
      <c r="U1797" s="981"/>
      <c r="V1797" s="981"/>
      <c r="W1797" s="981"/>
      <c r="X1797" s="981"/>
      <c r="Y1797" s="981"/>
      <c r="Z1797" s="981"/>
      <c r="AA1797" s="981"/>
      <c r="AB1797" s="981"/>
      <c r="AC1797" s="981"/>
      <c r="AD1797" s="981"/>
      <c r="AE1797" s="981"/>
      <c r="AF1797" s="981"/>
    </row>
    <row r="1798" spans="1:32">
      <c r="A1798" s="981"/>
      <c r="B1798" s="635"/>
      <c r="J1798" s="982"/>
      <c r="K1798" s="982"/>
      <c r="O1798" s="981"/>
      <c r="P1798" s="981"/>
      <c r="Q1798" s="981"/>
      <c r="R1798" s="981"/>
      <c r="S1798" s="981"/>
      <c r="T1798" s="981"/>
      <c r="U1798" s="981"/>
      <c r="V1798" s="981"/>
      <c r="W1798" s="981"/>
      <c r="X1798" s="981"/>
      <c r="Y1798" s="981"/>
      <c r="Z1798" s="981"/>
      <c r="AA1798" s="981"/>
      <c r="AB1798" s="981"/>
      <c r="AC1798" s="981"/>
      <c r="AD1798" s="981"/>
      <c r="AE1798" s="981"/>
      <c r="AF1798" s="981"/>
    </row>
    <row r="1799" spans="1:32">
      <c r="A1799" s="981"/>
      <c r="B1799" s="635"/>
      <c r="J1799" s="982"/>
      <c r="K1799" s="982"/>
      <c r="O1799" s="981"/>
      <c r="P1799" s="981"/>
      <c r="Q1799" s="981"/>
      <c r="R1799" s="981"/>
      <c r="S1799" s="981"/>
      <c r="T1799" s="981"/>
      <c r="U1799" s="981"/>
      <c r="V1799" s="981"/>
      <c r="W1799" s="981"/>
      <c r="X1799" s="981"/>
      <c r="Y1799" s="981"/>
      <c r="Z1799" s="981"/>
      <c r="AA1799" s="981"/>
      <c r="AB1799" s="981"/>
      <c r="AC1799" s="981"/>
      <c r="AD1799" s="981"/>
      <c r="AE1799" s="981"/>
      <c r="AF1799" s="981"/>
    </row>
    <row r="1800" spans="1:32">
      <c r="A1800" s="981"/>
      <c r="B1800" s="635"/>
      <c r="J1800" s="982"/>
      <c r="K1800" s="982"/>
      <c r="O1800" s="981"/>
      <c r="P1800" s="981"/>
      <c r="Q1800" s="981"/>
      <c r="R1800" s="981"/>
      <c r="S1800" s="981"/>
      <c r="T1800" s="981"/>
      <c r="U1800" s="981"/>
      <c r="V1800" s="981"/>
      <c r="W1800" s="981"/>
      <c r="X1800" s="981"/>
      <c r="Y1800" s="981"/>
      <c r="Z1800" s="981"/>
      <c r="AA1800" s="981"/>
      <c r="AB1800" s="981"/>
      <c r="AC1800" s="981"/>
      <c r="AD1800" s="981"/>
      <c r="AE1800" s="981"/>
      <c r="AF1800" s="981"/>
    </row>
    <row r="1801" spans="1:32">
      <c r="A1801" s="981"/>
      <c r="B1801" s="635"/>
      <c r="J1801" s="982"/>
      <c r="K1801" s="982"/>
      <c r="O1801" s="981"/>
      <c r="P1801" s="981"/>
      <c r="Q1801" s="981"/>
      <c r="R1801" s="981"/>
      <c r="S1801" s="981"/>
      <c r="T1801" s="981"/>
      <c r="U1801" s="981"/>
      <c r="V1801" s="981"/>
      <c r="W1801" s="981"/>
      <c r="X1801" s="981"/>
      <c r="Y1801" s="981"/>
      <c r="Z1801" s="981"/>
      <c r="AA1801" s="981"/>
      <c r="AB1801" s="981"/>
      <c r="AC1801" s="981"/>
      <c r="AD1801" s="981"/>
      <c r="AE1801" s="981"/>
      <c r="AF1801" s="981"/>
    </row>
    <row r="1802" spans="1:32">
      <c r="A1802" s="981"/>
      <c r="B1802" s="635"/>
      <c r="J1802" s="982"/>
      <c r="K1802" s="982"/>
      <c r="O1802" s="981"/>
      <c r="P1802" s="981"/>
      <c r="Q1802" s="981"/>
      <c r="R1802" s="981"/>
      <c r="S1802" s="981"/>
      <c r="T1802" s="981"/>
      <c r="U1802" s="981"/>
      <c r="V1802" s="981"/>
      <c r="W1802" s="981"/>
      <c r="X1802" s="981"/>
      <c r="Y1802" s="981"/>
      <c r="Z1802" s="981"/>
      <c r="AA1802" s="981"/>
      <c r="AB1802" s="981"/>
      <c r="AC1802" s="981"/>
      <c r="AD1802" s="981"/>
      <c r="AE1802" s="981"/>
      <c r="AF1802" s="981"/>
    </row>
    <row r="1803" spans="1:32">
      <c r="A1803" s="981"/>
      <c r="B1803" s="635"/>
      <c r="J1803" s="982"/>
      <c r="K1803" s="982"/>
      <c r="O1803" s="981"/>
      <c r="P1803" s="981"/>
      <c r="Q1803" s="981"/>
      <c r="R1803" s="981"/>
      <c r="S1803" s="981"/>
      <c r="T1803" s="981"/>
      <c r="U1803" s="981"/>
      <c r="V1803" s="981"/>
      <c r="W1803" s="981"/>
      <c r="X1803" s="981"/>
      <c r="Y1803" s="981"/>
      <c r="Z1803" s="981"/>
      <c r="AA1803" s="981"/>
      <c r="AB1803" s="981"/>
      <c r="AC1803" s="981"/>
      <c r="AD1803" s="981"/>
      <c r="AE1803" s="981"/>
      <c r="AF1803" s="981"/>
    </row>
    <row r="1804" spans="1:32">
      <c r="A1804" s="981"/>
      <c r="B1804" s="635"/>
      <c r="J1804" s="982"/>
      <c r="K1804" s="982"/>
      <c r="O1804" s="981"/>
      <c r="P1804" s="981"/>
      <c r="Q1804" s="981"/>
      <c r="R1804" s="981"/>
      <c r="S1804" s="981"/>
      <c r="T1804" s="981"/>
      <c r="U1804" s="981"/>
      <c r="V1804" s="981"/>
      <c r="W1804" s="981"/>
      <c r="X1804" s="981"/>
      <c r="Y1804" s="981"/>
      <c r="Z1804" s="981"/>
      <c r="AA1804" s="981"/>
      <c r="AB1804" s="981"/>
      <c r="AC1804" s="981"/>
      <c r="AD1804" s="981"/>
      <c r="AE1804" s="981"/>
      <c r="AF1804" s="981"/>
    </row>
    <row r="1805" spans="1:32">
      <c r="A1805" s="981"/>
      <c r="B1805" s="635"/>
      <c r="J1805" s="982"/>
      <c r="K1805" s="982"/>
      <c r="O1805" s="981"/>
      <c r="P1805" s="981"/>
      <c r="Q1805" s="981"/>
      <c r="R1805" s="981"/>
      <c r="S1805" s="981"/>
      <c r="T1805" s="981"/>
      <c r="U1805" s="981"/>
      <c r="V1805" s="981"/>
      <c r="W1805" s="981"/>
      <c r="X1805" s="981"/>
      <c r="Y1805" s="981"/>
      <c r="Z1805" s="981"/>
      <c r="AA1805" s="981"/>
      <c r="AB1805" s="981"/>
      <c r="AC1805" s="981"/>
      <c r="AD1805" s="981"/>
      <c r="AE1805" s="981"/>
      <c r="AF1805" s="981"/>
    </row>
    <row r="1806" spans="1:32">
      <c r="A1806" s="981"/>
      <c r="B1806" s="635"/>
      <c r="J1806" s="982"/>
      <c r="K1806" s="982"/>
      <c r="O1806" s="981"/>
      <c r="P1806" s="981"/>
      <c r="Q1806" s="981"/>
      <c r="R1806" s="981"/>
      <c r="S1806" s="981"/>
      <c r="T1806" s="981"/>
      <c r="U1806" s="981"/>
      <c r="V1806" s="981"/>
      <c r="W1806" s="981"/>
      <c r="X1806" s="981"/>
      <c r="Y1806" s="981"/>
      <c r="Z1806" s="981"/>
      <c r="AA1806" s="981"/>
      <c r="AB1806" s="981"/>
      <c r="AC1806" s="981"/>
      <c r="AD1806" s="981"/>
      <c r="AE1806" s="981"/>
      <c r="AF1806" s="981"/>
    </row>
    <row r="1807" spans="1:32">
      <c r="A1807" s="981"/>
      <c r="B1807" s="635"/>
      <c r="J1807" s="982"/>
      <c r="K1807" s="982"/>
      <c r="O1807" s="981"/>
      <c r="P1807" s="981"/>
      <c r="Q1807" s="981"/>
      <c r="R1807" s="981"/>
      <c r="S1807" s="981"/>
      <c r="T1807" s="981"/>
      <c r="U1807" s="981"/>
      <c r="V1807" s="981"/>
      <c r="W1807" s="981"/>
      <c r="X1807" s="981"/>
      <c r="Y1807" s="981"/>
      <c r="Z1807" s="981"/>
      <c r="AA1807" s="981"/>
      <c r="AB1807" s="981"/>
      <c r="AC1807" s="981"/>
      <c r="AD1807" s="981"/>
      <c r="AE1807" s="981"/>
      <c r="AF1807" s="981"/>
    </row>
    <row r="1808" spans="1:32">
      <c r="A1808" s="981"/>
      <c r="B1808" s="635"/>
      <c r="J1808" s="982"/>
      <c r="K1808" s="982"/>
      <c r="O1808" s="981"/>
      <c r="P1808" s="981"/>
      <c r="Q1808" s="981"/>
      <c r="R1808" s="981"/>
      <c r="S1808" s="981"/>
      <c r="T1808" s="981"/>
      <c r="U1808" s="981"/>
      <c r="V1808" s="981"/>
      <c r="W1808" s="981"/>
      <c r="X1808" s="981"/>
      <c r="Y1808" s="981"/>
      <c r="Z1808" s="981"/>
      <c r="AA1808" s="981"/>
      <c r="AB1808" s="981"/>
      <c r="AC1808" s="981"/>
      <c r="AD1808" s="981"/>
      <c r="AE1808" s="981"/>
      <c r="AF1808" s="981"/>
    </row>
    <row r="1809" spans="1:32">
      <c r="A1809" s="981"/>
      <c r="B1809" s="635"/>
      <c r="J1809" s="982"/>
      <c r="K1809" s="982"/>
      <c r="O1809" s="981"/>
      <c r="P1809" s="981"/>
      <c r="Q1809" s="981"/>
      <c r="R1809" s="981"/>
      <c r="S1809" s="981"/>
      <c r="T1809" s="981"/>
      <c r="U1809" s="981"/>
      <c r="V1809" s="981"/>
      <c r="W1809" s="981"/>
      <c r="X1809" s="981"/>
      <c r="Y1809" s="981"/>
      <c r="Z1809" s="981"/>
      <c r="AA1809" s="981"/>
      <c r="AB1809" s="981"/>
      <c r="AC1809" s="981"/>
      <c r="AD1809" s="981"/>
      <c r="AE1809" s="981"/>
      <c r="AF1809" s="981"/>
    </row>
    <row r="1810" spans="1:32">
      <c r="A1810" s="981"/>
      <c r="B1810" s="635"/>
      <c r="J1810" s="982"/>
      <c r="K1810" s="982"/>
      <c r="O1810" s="981"/>
      <c r="P1810" s="981"/>
      <c r="Q1810" s="981"/>
      <c r="R1810" s="981"/>
      <c r="S1810" s="981"/>
      <c r="T1810" s="981"/>
      <c r="U1810" s="981"/>
      <c r="V1810" s="981"/>
      <c r="W1810" s="981"/>
      <c r="X1810" s="981"/>
      <c r="Y1810" s="981"/>
      <c r="Z1810" s="981"/>
      <c r="AA1810" s="981"/>
      <c r="AB1810" s="981"/>
      <c r="AC1810" s="981"/>
      <c r="AD1810" s="981"/>
      <c r="AE1810" s="981"/>
      <c r="AF1810" s="981"/>
    </row>
    <row r="1811" spans="1:32">
      <c r="A1811" s="981"/>
      <c r="B1811" s="635"/>
      <c r="J1811" s="982"/>
      <c r="K1811" s="982"/>
      <c r="O1811" s="981"/>
      <c r="P1811" s="981"/>
      <c r="Q1811" s="981"/>
      <c r="R1811" s="981"/>
      <c r="S1811" s="981"/>
      <c r="T1811" s="981"/>
      <c r="U1811" s="981"/>
      <c r="V1811" s="981"/>
      <c r="W1811" s="981"/>
      <c r="X1811" s="981"/>
      <c r="Y1811" s="981"/>
      <c r="Z1811" s="981"/>
      <c r="AA1811" s="981"/>
      <c r="AB1811" s="981"/>
      <c r="AC1811" s="981"/>
      <c r="AD1811" s="981"/>
      <c r="AE1811" s="981"/>
      <c r="AF1811" s="981"/>
    </row>
    <row r="1812" spans="1:32">
      <c r="A1812" s="981"/>
      <c r="B1812" s="635"/>
      <c r="J1812" s="982"/>
      <c r="K1812" s="982"/>
      <c r="O1812" s="981"/>
      <c r="P1812" s="981"/>
      <c r="Q1812" s="981"/>
      <c r="R1812" s="981"/>
      <c r="S1812" s="981"/>
      <c r="T1812" s="981"/>
      <c r="U1812" s="981"/>
      <c r="V1812" s="981"/>
      <c r="W1812" s="981"/>
      <c r="X1812" s="981"/>
      <c r="Y1812" s="981"/>
      <c r="Z1812" s="981"/>
      <c r="AA1812" s="981"/>
      <c r="AB1812" s="981"/>
      <c r="AC1812" s="981"/>
      <c r="AD1812" s="981"/>
      <c r="AE1812" s="981"/>
      <c r="AF1812" s="981"/>
    </row>
    <row r="1813" spans="1:32">
      <c r="A1813" s="981"/>
      <c r="B1813" s="635"/>
      <c r="J1813" s="982"/>
      <c r="K1813" s="982"/>
      <c r="O1813" s="981"/>
      <c r="P1813" s="981"/>
      <c r="Q1813" s="981"/>
      <c r="R1813" s="981"/>
      <c r="S1813" s="981"/>
      <c r="T1813" s="981"/>
      <c r="U1813" s="981"/>
      <c r="V1813" s="981"/>
      <c r="W1813" s="981"/>
      <c r="X1813" s="981"/>
      <c r="Y1813" s="981"/>
      <c r="Z1813" s="981"/>
      <c r="AA1813" s="981"/>
      <c r="AB1813" s="981"/>
      <c r="AC1813" s="981"/>
      <c r="AD1813" s="981"/>
      <c r="AE1813" s="981"/>
      <c r="AF1813" s="981"/>
    </row>
    <row r="1814" spans="1:32">
      <c r="A1814" s="981"/>
      <c r="B1814" s="635"/>
      <c r="J1814" s="982"/>
      <c r="K1814" s="982"/>
      <c r="O1814" s="981"/>
      <c r="P1814" s="981"/>
      <c r="Q1814" s="981"/>
      <c r="R1814" s="981"/>
      <c r="S1814" s="981"/>
      <c r="T1814" s="981"/>
      <c r="U1814" s="981"/>
      <c r="V1814" s="981"/>
      <c r="W1814" s="981"/>
      <c r="X1814" s="981"/>
      <c r="Y1814" s="981"/>
      <c r="Z1814" s="981"/>
      <c r="AA1814" s="981"/>
      <c r="AB1814" s="981"/>
      <c r="AC1814" s="981"/>
      <c r="AD1814" s="981"/>
      <c r="AE1814" s="981"/>
      <c r="AF1814" s="981"/>
    </row>
    <row r="1815" spans="1:32">
      <c r="A1815" s="981"/>
      <c r="B1815" s="635"/>
      <c r="J1815" s="982"/>
      <c r="K1815" s="982"/>
      <c r="O1815" s="981"/>
      <c r="P1815" s="981"/>
      <c r="Q1815" s="981"/>
      <c r="R1815" s="981"/>
      <c r="S1815" s="981"/>
      <c r="T1815" s="981"/>
      <c r="U1815" s="981"/>
      <c r="V1815" s="981"/>
      <c r="W1815" s="981"/>
      <c r="X1815" s="981"/>
      <c r="Y1815" s="981"/>
      <c r="Z1815" s="981"/>
      <c r="AA1815" s="981"/>
      <c r="AB1815" s="981"/>
      <c r="AC1815" s="981"/>
      <c r="AD1815" s="981"/>
      <c r="AE1815" s="981"/>
      <c r="AF1815" s="981"/>
    </row>
    <row r="1816" spans="1:32">
      <c r="A1816" s="981"/>
      <c r="B1816" s="635"/>
      <c r="J1816" s="982"/>
      <c r="K1816" s="982"/>
      <c r="O1816" s="981"/>
      <c r="P1816" s="981"/>
      <c r="Q1816" s="981"/>
      <c r="R1816" s="981"/>
      <c r="S1816" s="981"/>
      <c r="T1816" s="981"/>
      <c r="U1816" s="981"/>
      <c r="V1816" s="981"/>
      <c r="W1816" s="981"/>
      <c r="X1816" s="981"/>
      <c r="Y1816" s="981"/>
      <c r="Z1816" s="981"/>
      <c r="AA1816" s="981"/>
      <c r="AB1816" s="981"/>
      <c r="AC1816" s="981"/>
      <c r="AD1816" s="981"/>
      <c r="AE1816" s="981"/>
      <c r="AF1816" s="981"/>
    </row>
    <row r="1817" spans="1:32">
      <c r="A1817" s="981"/>
      <c r="B1817" s="635"/>
      <c r="J1817" s="982"/>
      <c r="K1817" s="982"/>
      <c r="O1817" s="981"/>
      <c r="P1817" s="981"/>
      <c r="Q1817" s="981"/>
      <c r="R1817" s="981"/>
      <c r="S1817" s="981"/>
      <c r="T1817" s="981"/>
      <c r="U1817" s="981"/>
      <c r="V1817" s="981"/>
      <c r="W1817" s="981"/>
      <c r="X1817" s="981"/>
      <c r="Y1817" s="981"/>
      <c r="Z1817" s="981"/>
      <c r="AA1817" s="981"/>
      <c r="AB1817" s="981"/>
      <c r="AC1817" s="981"/>
      <c r="AD1817" s="981"/>
      <c r="AE1817" s="981"/>
      <c r="AF1817" s="981"/>
    </row>
    <row r="1818" spans="1:32">
      <c r="A1818" s="981"/>
      <c r="B1818" s="635"/>
      <c r="J1818" s="982"/>
      <c r="K1818" s="982"/>
      <c r="O1818" s="981"/>
      <c r="P1818" s="981"/>
      <c r="Q1818" s="981"/>
      <c r="R1818" s="981"/>
      <c r="S1818" s="981"/>
      <c r="T1818" s="981"/>
      <c r="U1818" s="981"/>
      <c r="V1818" s="981"/>
      <c r="W1818" s="981"/>
      <c r="X1818" s="981"/>
      <c r="Y1818" s="981"/>
      <c r="Z1818" s="981"/>
      <c r="AA1818" s="981"/>
      <c r="AB1818" s="981"/>
      <c r="AC1818" s="981"/>
      <c r="AD1818" s="981"/>
      <c r="AE1818" s="981"/>
      <c r="AF1818" s="981"/>
    </row>
    <row r="1819" spans="1:32">
      <c r="A1819" s="981"/>
      <c r="B1819" s="635"/>
      <c r="J1819" s="982"/>
      <c r="K1819" s="982"/>
      <c r="O1819" s="981"/>
      <c r="P1819" s="981"/>
      <c r="Q1819" s="981"/>
      <c r="R1819" s="981"/>
      <c r="S1819" s="981"/>
      <c r="T1819" s="981"/>
      <c r="U1819" s="981"/>
      <c r="V1819" s="981"/>
      <c r="W1819" s="981"/>
      <c r="X1819" s="981"/>
      <c r="Y1819" s="981"/>
      <c r="Z1819" s="981"/>
      <c r="AA1819" s="981"/>
      <c r="AB1819" s="981"/>
      <c r="AC1819" s="981"/>
      <c r="AD1819" s="981"/>
      <c r="AE1819" s="981"/>
      <c r="AF1819" s="981"/>
    </row>
    <row r="1820" spans="1:32">
      <c r="A1820" s="981"/>
      <c r="B1820" s="635"/>
      <c r="J1820" s="982"/>
      <c r="K1820" s="982"/>
      <c r="O1820" s="981"/>
      <c r="P1820" s="981"/>
      <c r="Q1820" s="981"/>
      <c r="R1820" s="981"/>
      <c r="S1820" s="981"/>
      <c r="T1820" s="981"/>
      <c r="U1820" s="981"/>
      <c r="V1820" s="981"/>
      <c r="W1820" s="981"/>
      <c r="X1820" s="981"/>
      <c r="Y1820" s="981"/>
      <c r="Z1820" s="981"/>
      <c r="AA1820" s="981"/>
      <c r="AB1820" s="981"/>
      <c r="AC1820" s="981"/>
      <c r="AD1820" s="981"/>
      <c r="AE1820" s="981"/>
      <c r="AF1820" s="981"/>
    </row>
    <row r="1821" spans="1:32">
      <c r="A1821" s="981"/>
      <c r="B1821" s="635"/>
      <c r="J1821" s="982"/>
      <c r="K1821" s="982"/>
      <c r="O1821" s="981"/>
      <c r="P1821" s="981"/>
      <c r="Q1821" s="981"/>
      <c r="R1821" s="981"/>
      <c r="S1821" s="981"/>
      <c r="T1821" s="981"/>
      <c r="U1821" s="981"/>
      <c r="V1821" s="981"/>
      <c r="W1821" s="981"/>
      <c r="X1821" s="981"/>
      <c r="Y1821" s="981"/>
      <c r="Z1821" s="981"/>
      <c r="AA1821" s="981"/>
      <c r="AB1821" s="981"/>
      <c r="AC1821" s="981"/>
      <c r="AD1821" s="981"/>
      <c r="AE1821" s="981"/>
      <c r="AF1821" s="981"/>
    </row>
    <row r="1822" spans="1:32">
      <c r="A1822" s="981"/>
      <c r="B1822" s="635"/>
      <c r="J1822" s="982"/>
      <c r="K1822" s="982"/>
      <c r="O1822" s="981"/>
      <c r="P1822" s="981"/>
      <c r="Q1822" s="981"/>
      <c r="R1822" s="981"/>
      <c r="S1822" s="981"/>
      <c r="T1822" s="981"/>
      <c r="U1822" s="981"/>
      <c r="V1822" s="981"/>
      <c r="W1822" s="981"/>
      <c r="X1822" s="981"/>
      <c r="Y1822" s="981"/>
      <c r="Z1822" s="981"/>
      <c r="AA1822" s="981"/>
      <c r="AB1822" s="981"/>
      <c r="AC1822" s="981"/>
      <c r="AD1822" s="981"/>
      <c r="AE1822" s="981"/>
      <c r="AF1822" s="981"/>
    </row>
    <row r="1823" spans="1:32">
      <c r="A1823" s="981"/>
      <c r="B1823" s="635"/>
      <c r="J1823" s="982"/>
      <c r="K1823" s="982"/>
      <c r="O1823" s="981"/>
      <c r="P1823" s="981"/>
      <c r="Q1823" s="981"/>
      <c r="R1823" s="981"/>
      <c r="S1823" s="981"/>
      <c r="T1823" s="981"/>
      <c r="U1823" s="981"/>
      <c r="V1823" s="981"/>
      <c r="W1823" s="981"/>
      <c r="X1823" s="981"/>
      <c r="Y1823" s="981"/>
      <c r="Z1823" s="981"/>
      <c r="AA1823" s="981"/>
      <c r="AB1823" s="981"/>
      <c r="AC1823" s="981"/>
      <c r="AD1823" s="981"/>
      <c r="AE1823" s="981"/>
      <c r="AF1823" s="981"/>
    </row>
    <row r="1824" spans="1:32">
      <c r="A1824" s="981"/>
      <c r="B1824" s="635"/>
      <c r="J1824" s="982"/>
      <c r="K1824" s="982"/>
      <c r="O1824" s="981"/>
      <c r="P1824" s="981"/>
      <c r="Q1824" s="981"/>
      <c r="R1824" s="981"/>
      <c r="S1824" s="981"/>
      <c r="T1824" s="981"/>
      <c r="U1824" s="981"/>
      <c r="V1824" s="981"/>
      <c r="W1824" s="981"/>
      <c r="X1824" s="981"/>
      <c r="Y1824" s="981"/>
      <c r="Z1824" s="981"/>
      <c r="AA1824" s="981"/>
      <c r="AB1824" s="981"/>
      <c r="AC1824" s="981"/>
      <c r="AD1824" s="981"/>
      <c r="AE1824" s="981"/>
      <c r="AF1824" s="981"/>
    </row>
    <row r="1825" spans="1:32">
      <c r="A1825" s="981"/>
      <c r="B1825" s="635"/>
      <c r="J1825" s="982"/>
      <c r="K1825" s="982"/>
      <c r="O1825" s="981"/>
      <c r="P1825" s="981"/>
      <c r="Q1825" s="981"/>
      <c r="R1825" s="981"/>
      <c r="S1825" s="981"/>
      <c r="T1825" s="981"/>
      <c r="U1825" s="981"/>
      <c r="V1825" s="981"/>
      <c r="W1825" s="981"/>
      <c r="X1825" s="981"/>
      <c r="Y1825" s="981"/>
      <c r="Z1825" s="981"/>
      <c r="AA1825" s="981"/>
      <c r="AB1825" s="981"/>
      <c r="AC1825" s="981"/>
      <c r="AD1825" s="981"/>
      <c r="AE1825" s="981"/>
      <c r="AF1825" s="981"/>
    </row>
    <row r="1826" spans="1:32">
      <c r="A1826" s="981"/>
      <c r="B1826" s="635"/>
      <c r="J1826" s="982"/>
      <c r="K1826" s="982"/>
      <c r="O1826" s="981"/>
      <c r="P1826" s="981"/>
      <c r="Q1826" s="981"/>
      <c r="R1826" s="981"/>
      <c r="S1826" s="981"/>
      <c r="T1826" s="981"/>
      <c r="U1826" s="981"/>
      <c r="V1826" s="981"/>
      <c r="W1826" s="981"/>
      <c r="X1826" s="981"/>
      <c r="Y1826" s="981"/>
      <c r="Z1826" s="981"/>
      <c r="AA1826" s="981"/>
      <c r="AB1826" s="981"/>
      <c r="AC1826" s="981"/>
      <c r="AD1826" s="981"/>
      <c r="AE1826" s="981"/>
      <c r="AF1826" s="981"/>
    </row>
    <row r="1827" spans="1:32">
      <c r="A1827" s="981"/>
      <c r="B1827" s="635"/>
      <c r="J1827" s="982"/>
      <c r="K1827" s="982"/>
      <c r="O1827" s="981"/>
      <c r="P1827" s="981"/>
      <c r="Q1827" s="981"/>
      <c r="R1827" s="981"/>
      <c r="S1827" s="981"/>
      <c r="T1827" s="981"/>
      <c r="U1827" s="981"/>
      <c r="V1827" s="981"/>
      <c r="W1827" s="981"/>
      <c r="X1827" s="981"/>
      <c r="Y1827" s="981"/>
      <c r="Z1827" s="981"/>
      <c r="AA1827" s="981"/>
      <c r="AB1827" s="981"/>
      <c r="AC1827" s="981"/>
      <c r="AD1827" s="981"/>
      <c r="AE1827" s="981"/>
      <c r="AF1827" s="981"/>
    </row>
    <row r="1828" spans="1:32">
      <c r="A1828" s="981"/>
      <c r="B1828" s="635"/>
      <c r="J1828" s="982"/>
      <c r="K1828" s="982"/>
      <c r="O1828" s="981"/>
      <c r="P1828" s="981"/>
      <c r="Q1828" s="981"/>
      <c r="R1828" s="981"/>
      <c r="S1828" s="981"/>
      <c r="T1828" s="981"/>
      <c r="U1828" s="981"/>
      <c r="V1828" s="981"/>
      <c r="W1828" s="981"/>
      <c r="X1828" s="981"/>
      <c r="Y1828" s="981"/>
      <c r="Z1828" s="981"/>
      <c r="AA1828" s="981"/>
      <c r="AB1828" s="981"/>
      <c r="AC1828" s="981"/>
      <c r="AD1828" s="981"/>
      <c r="AE1828" s="981"/>
      <c r="AF1828" s="981"/>
    </row>
    <row r="1829" spans="1:32">
      <c r="A1829" s="981"/>
      <c r="B1829" s="635"/>
      <c r="J1829" s="982"/>
      <c r="K1829" s="982"/>
      <c r="O1829" s="981"/>
      <c r="P1829" s="981"/>
      <c r="Q1829" s="981"/>
      <c r="R1829" s="981"/>
      <c r="S1829" s="981"/>
      <c r="T1829" s="981"/>
      <c r="U1829" s="981"/>
      <c r="V1829" s="981"/>
      <c r="W1829" s="981"/>
      <c r="X1829" s="981"/>
      <c r="Y1829" s="981"/>
      <c r="Z1829" s="981"/>
      <c r="AA1829" s="981"/>
      <c r="AB1829" s="981"/>
      <c r="AC1829" s="981"/>
      <c r="AD1829" s="981"/>
      <c r="AE1829" s="981"/>
      <c r="AF1829" s="981"/>
    </row>
    <row r="1830" spans="1:32">
      <c r="A1830" s="981"/>
      <c r="B1830" s="635"/>
      <c r="J1830" s="982"/>
      <c r="K1830" s="982"/>
      <c r="O1830" s="981"/>
      <c r="P1830" s="981"/>
      <c r="Q1830" s="981"/>
      <c r="R1830" s="981"/>
      <c r="S1830" s="981"/>
      <c r="T1830" s="981"/>
      <c r="U1830" s="981"/>
      <c r="V1830" s="981"/>
      <c r="W1830" s="981"/>
      <c r="X1830" s="981"/>
      <c r="Y1830" s="981"/>
      <c r="Z1830" s="981"/>
      <c r="AA1830" s="981"/>
      <c r="AB1830" s="981"/>
      <c r="AC1830" s="981"/>
      <c r="AD1830" s="981"/>
      <c r="AE1830" s="981"/>
      <c r="AF1830" s="981"/>
    </row>
    <row r="1831" spans="1:32">
      <c r="A1831" s="981"/>
      <c r="B1831" s="635"/>
      <c r="J1831" s="982"/>
      <c r="K1831" s="982"/>
      <c r="O1831" s="981"/>
      <c r="P1831" s="981"/>
      <c r="Q1831" s="981"/>
      <c r="R1831" s="981"/>
      <c r="S1831" s="981"/>
      <c r="T1831" s="981"/>
      <c r="U1831" s="981"/>
      <c r="V1831" s="981"/>
      <c r="W1831" s="981"/>
      <c r="X1831" s="981"/>
      <c r="Y1831" s="981"/>
      <c r="Z1831" s="981"/>
      <c r="AA1831" s="981"/>
      <c r="AB1831" s="981"/>
      <c r="AC1831" s="981"/>
      <c r="AD1831" s="981"/>
      <c r="AE1831" s="981"/>
      <c r="AF1831" s="981"/>
    </row>
    <row r="1832" spans="1:32">
      <c r="A1832" s="981"/>
      <c r="B1832" s="635"/>
      <c r="J1832" s="982"/>
      <c r="K1832" s="982"/>
      <c r="O1832" s="981"/>
      <c r="P1832" s="981"/>
      <c r="Q1832" s="981"/>
      <c r="R1832" s="981"/>
      <c r="S1832" s="981"/>
      <c r="T1832" s="981"/>
      <c r="U1832" s="981"/>
      <c r="V1832" s="981"/>
      <c r="W1832" s="981"/>
      <c r="X1832" s="981"/>
      <c r="Y1832" s="981"/>
      <c r="Z1832" s="981"/>
      <c r="AA1832" s="981"/>
      <c r="AB1832" s="981"/>
      <c r="AC1832" s="981"/>
      <c r="AD1832" s="981"/>
      <c r="AE1832" s="981"/>
      <c r="AF1832" s="981"/>
    </row>
    <row r="1833" spans="1:32">
      <c r="A1833" s="981"/>
      <c r="B1833" s="635"/>
      <c r="J1833" s="982"/>
      <c r="K1833" s="982"/>
      <c r="O1833" s="981"/>
      <c r="P1833" s="981"/>
      <c r="Q1833" s="981"/>
      <c r="R1833" s="981"/>
      <c r="S1833" s="981"/>
      <c r="T1833" s="981"/>
      <c r="U1833" s="981"/>
      <c r="V1833" s="981"/>
      <c r="W1833" s="981"/>
      <c r="X1833" s="981"/>
      <c r="Y1833" s="981"/>
      <c r="Z1833" s="981"/>
      <c r="AA1833" s="981"/>
      <c r="AB1833" s="981"/>
      <c r="AC1833" s="981"/>
      <c r="AD1833" s="981"/>
      <c r="AE1833" s="981"/>
      <c r="AF1833" s="981"/>
    </row>
    <row r="1834" spans="1:32">
      <c r="A1834" s="981"/>
      <c r="B1834" s="635"/>
      <c r="J1834" s="982"/>
      <c r="K1834" s="982"/>
      <c r="O1834" s="981"/>
      <c r="P1834" s="981"/>
      <c r="Q1834" s="981"/>
      <c r="R1834" s="981"/>
      <c r="S1834" s="981"/>
      <c r="T1834" s="981"/>
      <c r="U1834" s="981"/>
      <c r="V1834" s="981"/>
      <c r="W1834" s="981"/>
      <c r="X1834" s="981"/>
      <c r="Y1834" s="981"/>
      <c r="Z1834" s="981"/>
      <c r="AA1834" s="981"/>
      <c r="AB1834" s="981"/>
      <c r="AC1834" s="981"/>
      <c r="AD1834" s="981"/>
      <c r="AE1834" s="981"/>
      <c r="AF1834" s="981"/>
    </row>
    <row r="1835" spans="1:32">
      <c r="A1835" s="981"/>
      <c r="B1835" s="635"/>
      <c r="J1835" s="982"/>
      <c r="K1835" s="982"/>
      <c r="O1835" s="981"/>
      <c r="P1835" s="981"/>
      <c r="Q1835" s="981"/>
      <c r="R1835" s="981"/>
      <c r="S1835" s="981"/>
      <c r="T1835" s="981"/>
      <c r="U1835" s="981"/>
      <c r="V1835" s="981"/>
      <c r="W1835" s="981"/>
      <c r="X1835" s="981"/>
      <c r="Y1835" s="981"/>
      <c r="Z1835" s="981"/>
      <c r="AA1835" s="981"/>
      <c r="AB1835" s="981"/>
      <c r="AC1835" s="981"/>
      <c r="AD1835" s="981"/>
      <c r="AE1835" s="981"/>
      <c r="AF1835" s="981"/>
    </row>
    <row r="1836" spans="1:32">
      <c r="A1836" s="981"/>
      <c r="B1836" s="635"/>
      <c r="J1836" s="982"/>
      <c r="K1836" s="982"/>
      <c r="O1836" s="981"/>
      <c r="P1836" s="981"/>
      <c r="Q1836" s="981"/>
      <c r="R1836" s="981"/>
      <c r="S1836" s="981"/>
      <c r="T1836" s="981"/>
      <c r="U1836" s="981"/>
      <c r="V1836" s="981"/>
      <c r="W1836" s="981"/>
      <c r="X1836" s="981"/>
      <c r="Y1836" s="981"/>
      <c r="Z1836" s="981"/>
      <c r="AA1836" s="981"/>
      <c r="AB1836" s="981"/>
      <c r="AC1836" s="981"/>
      <c r="AD1836" s="981"/>
      <c r="AE1836" s="981"/>
      <c r="AF1836" s="981"/>
    </row>
    <row r="1837" spans="1:32">
      <c r="A1837" s="981"/>
      <c r="B1837" s="635"/>
      <c r="J1837" s="982"/>
      <c r="K1837" s="982"/>
      <c r="O1837" s="981"/>
      <c r="P1837" s="981"/>
      <c r="Q1837" s="981"/>
      <c r="R1837" s="981"/>
      <c r="S1837" s="981"/>
      <c r="T1837" s="981"/>
      <c r="U1837" s="981"/>
      <c r="V1837" s="981"/>
      <c r="W1837" s="981"/>
      <c r="X1837" s="981"/>
      <c r="Y1837" s="981"/>
      <c r="Z1837" s="981"/>
      <c r="AA1837" s="981"/>
      <c r="AB1837" s="981"/>
      <c r="AC1837" s="981"/>
      <c r="AD1837" s="981"/>
      <c r="AE1837" s="981"/>
      <c r="AF1837" s="981"/>
    </row>
    <row r="1838" spans="1:32">
      <c r="A1838" s="981"/>
      <c r="B1838" s="635"/>
      <c r="J1838" s="982"/>
      <c r="K1838" s="982"/>
      <c r="O1838" s="981"/>
      <c r="P1838" s="981"/>
      <c r="Q1838" s="981"/>
      <c r="R1838" s="981"/>
      <c r="S1838" s="981"/>
      <c r="T1838" s="981"/>
      <c r="U1838" s="981"/>
      <c r="V1838" s="981"/>
      <c r="W1838" s="981"/>
      <c r="X1838" s="981"/>
      <c r="Y1838" s="981"/>
      <c r="Z1838" s="981"/>
      <c r="AA1838" s="981"/>
      <c r="AB1838" s="981"/>
      <c r="AC1838" s="981"/>
      <c r="AD1838" s="981"/>
      <c r="AE1838" s="981"/>
      <c r="AF1838" s="981"/>
    </row>
    <row r="1839" spans="1:32">
      <c r="A1839" s="981"/>
      <c r="B1839" s="635"/>
      <c r="J1839" s="982"/>
      <c r="K1839" s="982"/>
      <c r="O1839" s="981"/>
      <c r="P1839" s="981"/>
      <c r="Q1839" s="981"/>
      <c r="R1839" s="981"/>
      <c r="S1839" s="981"/>
      <c r="T1839" s="981"/>
      <c r="U1839" s="981"/>
      <c r="V1839" s="981"/>
      <c r="W1839" s="981"/>
      <c r="X1839" s="981"/>
      <c r="Y1839" s="981"/>
      <c r="Z1839" s="981"/>
      <c r="AA1839" s="981"/>
      <c r="AB1839" s="981"/>
      <c r="AC1839" s="981"/>
      <c r="AD1839" s="981"/>
      <c r="AE1839" s="981"/>
      <c r="AF1839" s="981"/>
    </row>
    <row r="1840" spans="1:32">
      <c r="A1840" s="981"/>
      <c r="B1840" s="635"/>
      <c r="J1840" s="982"/>
      <c r="K1840" s="982"/>
      <c r="O1840" s="981"/>
      <c r="P1840" s="981"/>
      <c r="Q1840" s="981"/>
      <c r="R1840" s="981"/>
      <c r="S1840" s="981"/>
      <c r="T1840" s="981"/>
      <c r="U1840" s="981"/>
      <c r="V1840" s="981"/>
      <c r="W1840" s="981"/>
      <c r="X1840" s="981"/>
      <c r="Y1840" s="981"/>
      <c r="Z1840" s="981"/>
      <c r="AA1840" s="981"/>
      <c r="AB1840" s="981"/>
      <c r="AC1840" s="981"/>
      <c r="AD1840" s="981"/>
      <c r="AE1840" s="981"/>
      <c r="AF1840" s="981"/>
    </row>
    <row r="1841" spans="1:32">
      <c r="A1841" s="981"/>
      <c r="B1841" s="635"/>
      <c r="J1841" s="982"/>
      <c r="K1841" s="982"/>
      <c r="O1841" s="981"/>
      <c r="P1841" s="981"/>
      <c r="Q1841" s="981"/>
      <c r="R1841" s="981"/>
      <c r="S1841" s="981"/>
      <c r="T1841" s="981"/>
      <c r="U1841" s="981"/>
      <c r="V1841" s="981"/>
      <c r="W1841" s="981"/>
      <c r="X1841" s="981"/>
      <c r="Y1841" s="981"/>
      <c r="Z1841" s="981"/>
      <c r="AA1841" s="981"/>
      <c r="AB1841" s="981"/>
      <c r="AC1841" s="981"/>
      <c r="AD1841" s="981"/>
      <c r="AE1841" s="981"/>
      <c r="AF1841" s="981"/>
    </row>
    <row r="1842" spans="1:32">
      <c r="A1842" s="981"/>
      <c r="B1842" s="635"/>
      <c r="J1842" s="982"/>
      <c r="K1842" s="982"/>
      <c r="O1842" s="981"/>
      <c r="P1842" s="981"/>
      <c r="Q1842" s="981"/>
      <c r="R1842" s="981"/>
      <c r="S1842" s="981"/>
      <c r="T1842" s="981"/>
      <c r="U1842" s="981"/>
      <c r="V1842" s="981"/>
      <c r="W1842" s="981"/>
      <c r="X1842" s="981"/>
      <c r="Y1842" s="981"/>
      <c r="Z1842" s="981"/>
      <c r="AA1842" s="981"/>
      <c r="AB1842" s="981"/>
      <c r="AC1842" s="981"/>
      <c r="AD1842" s="981"/>
      <c r="AE1842" s="981"/>
      <c r="AF1842" s="981"/>
    </row>
    <row r="1843" spans="1:32">
      <c r="A1843" s="981"/>
      <c r="B1843" s="635"/>
      <c r="J1843" s="982"/>
      <c r="K1843" s="982"/>
      <c r="O1843" s="981"/>
      <c r="P1843" s="981"/>
      <c r="Q1843" s="981"/>
      <c r="R1843" s="981"/>
      <c r="S1843" s="981"/>
      <c r="T1843" s="981"/>
      <c r="U1843" s="981"/>
      <c r="V1843" s="981"/>
      <c r="W1843" s="981"/>
      <c r="X1843" s="981"/>
      <c r="Y1843" s="981"/>
      <c r="Z1843" s="981"/>
      <c r="AA1843" s="981"/>
      <c r="AB1843" s="981"/>
      <c r="AC1843" s="981"/>
      <c r="AD1843" s="981"/>
      <c r="AE1843" s="981"/>
      <c r="AF1843" s="981"/>
    </row>
    <row r="1844" spans="1:32">
      <c r="A1844" s="981"/>
      <c r="B1844" s="635"/>
      <c r="J1844" s="982"/>
      <c r="K1844" s="982"/>
      <c r="O1844" s="981"/>
      <c r="P1844" s="981"/>
      <c r="Q1844" s="981"/>
      <c r="R1844" s="981"/>
      <c r="S1844" s="981"/>
      <c r="T1844" s="981"/>
      <c r="U1844" s="981"/>
      <c r="V1844" s="981"/>
      <c r="W1844" s="981"/>
      <c r="X1844" s="981"/>
      <c r="Y1844" s="981"/>
      <c r="Z1844" s="981"/>
      <c r="AA1844" s="981"/>
      <c r="AB1844" s="981"/>
      <c r="AC1844" s="981"/>
      <c r="AD1844" s="981"/>
      <c r="AE1844" s="981"/>
      <c r="AF1844" s="981"/>
    </row>
    <row r="1845" spans="1:32">
      <c r="A1845" s="981"/>
      <c r="B1845" s="635"/>
      <c r="J1845" s="982"/>
      <c r="K1845" s="982"/>
      <c r="O1845" s="981"/>
      <c r="P1845" s="981"/>
      <c r="Q1845" s="981"/>
      <c r="R1845" s="981"/>
      <c r="S1845" s="981"/>
      <c r="T1845" s="981"/>
      <c r="U1845" s="981"/>
      <c r="V1845" s="981"/>
      <c r="W1845" s="981"/>
      <c r="X1845" s="981"/>
      <c r="Y1845" s="981"/>
      <c r="Z1845" s="981"/>
      <c r="AA1845" s="981"/>
      <c r="AB1845" s="981"/>
      <c r="AC1845" s="981"/>
      <c r="AD1845" s="981"/>
      <c r="AE1845" s="981"/>
      <c r="AF1845" s="981"/>
    </row>
    <row r="1846" spans="1:32">
      <c r="A1846" s="981"/>
      <c r="B1846" s="635"/>
      <c r="J1846" s="982"/>
      <c r="K1846" s="982"/>
      <c r="O1846" s="981"/>
      <c r="P1846" s="981"/>
      <c r="Q1846" s="981"/>
      <c r="R1846" s="981"/>
      <c r="S1846" s="981"/>
      <c r="T1846" s="981"/>
      <c r="U1846" s="981"/>
      <c r="V1846" s="981"/>
      <c r="W1846" s="981"/>
      <c r="X1846" s="981"/>
      <c r="Y1846" s="981"/>
      <c r="Z1846" s="981"/>
      <c r="AA1846" s="981"/>
      <c r="AB1846" s="981"/>
      <c r="AC1846" s="981"/>
      <c r="AD1846" s="981"/>
      <c r="AE1846" s="981"/>
      <c r="AF1846" s="981"/>
    </row>
    <row r="1847" spans="1:32">
      <c r="A1847" s="981"/>
      <c r="B1847" s="635"/>
      <c r="J1847" s="982"/>
      <c r="K1847" s="982"/>
      <c r="O1847" s="981"/>
      <c r="P1847" s="981"/>
      <c r="Q1847" s="981"/>
      <c r="R1847" s="981"/>
      <c r="S1847" s="981"/>
      <c r="T1847" s="981"/>
      <c r="U1847" s="981"/>
      <c r="V1847" s="981"/>
      <c r="W1847" s="981"/>
      <c r="X1847" s="981"/>
      <c r="Y1847" s="981"/>
      <c r="Z1847" s="981"/>
      <c r="AA1847" s="981"/>
      <c r="AB1847" s="981"/>
      <c r="AC1847" s="981"/>
      <c r="AD1847" s="981"/>
      <c r="AE1847" s="981"/>
      <c r="AF1847" s="981"/>
    </row>
    <row r="1848" spans="1:32">
      <c r="A1848" s="981"/>
      <c r="B1848" s="635"/>
      <c r="J1848" s="982"/>
      <c r="K1848" s="982"/>
      <c r="O1848" s="981"/>
      <c r="P1848" s="981"/>
      <c r="Q1848" s="981"/>
      <c r="R1848" s="981"/>
      <c r="S1848" s="981"/>
      <c r="T1848" s="981"/>
      <c r="U1848" s="981"/>
      <c r="V1848" s="981"/>
      <c r="W1848" s="981"/>
      <c r="X1848" s="981"/>
      <c r="Y1848" s="981"/>
      <c r="Z1848" s="981"/>
      <c r="AA1848" s="981"/>
      <c r="AB1848" s="981"/>
      <c r="AC1848" s="981"/>
      <c r="AD1848" s="981"/>
      <c r="AE1848" s="981"/>
      <c r="AF1848" s="981"/>
    </row>
    <row r="1849" spans="1:32">
      <c r="A1849" s="981"/>
      <c r="B1849" s="635"/>
      <c r="J1849" s="982"/>
      <c r="K1849" s="982"/>
      <c r="O1849" s="981"/>
      <c r="P1849" s="981"/>
      <c r="Q1849" s="981"/>
      <c r="R1849" s="981"/>
      <c r="S1849" s="981"/>
      <c r="T1849" s="981"/>
      <c r="U1849" s="981"/>
      <c r="V1849" s="981"/>
      <c r="W1849" s="981"/>
      <c r="X1849" s="981"/>
      <c r="Y1849" s="981"/>
      <c r="Z1849" s="981"/>
      <c r="AA1849" s="981"/>
      <c r="AB1849" s="981"/>
      <c r="AC1849" s="981"/>
      <c r="AD1849" s="981"/>
      <c r="AE1849" s="981"/>
      <c r="AF1849" s="981"/>
    </row>
    <row r="1850" spans="1:32">
      <c r="A1850" s="981"/>
      <c r="B1850" s="635"/>
      <c r="J1850" s="982"/>
      <c r="K1850" s="982"/>
      <c r="O1850" s="981"/>
      <c r="P1850" s="981"/>
      <c r="Q1850" s="981"/>
      <c r="R1850" s="981"/>
      <c r="S1850" s="981"/>
      <c r="T1850" s="981"/>
      <c r="U1850" s="981"/>
      <c r="V1850" s="981"/>
      <c r="W1850" s="981"/>
      <c r="X1850" s="981"/>
      <c r="Y1850" s="981"/>
      <c r="Z1850" s="981"/>
      <c r="AA1850" s="981"/>
      <c r="AB1850" s="981"/>
      <c r="AC1850" s="981"/>
      <c r="AD1850" s="981"/>
      <c r="AE1850" s="981"/>
      <c r="AF1850" s="981"/>
    </row>
    <row r="1851" spans="1:32">
      <c r="A1851" s="981"/>
      <c r="B1851" s="635"/>
      <c r="J1851" s="982"/>
      <c r="K1851" s="982"/>
      <c r="O1851" s="981"/>
      <c r="P1851" s="981"/>
      <c r="Q1851" s="981"/>
      <c r="R1851" s="981"/>
      <c r="S1851" s="981"/>
      <c r="T1851" s="981"/>
      <c r="U1851" s="981"/>
      <c r="V1851" s="981"/>
      <c r="W1851" s="981"/>
      <c r="X1851" s="981"/>
      <c r="Y1851" s="981"/>
      <c r="Z1851" s="981"/>
      <c r="AA1851" s="981"/>
      <c r="AB1851" s="981"/>
      <c r="AC1851" s="981"/>
      <c r="AD1851" s="981"/>
      <c r="AE1851" s="981"/>
      <c r="AF1851" s="981"/>
    </row>
    <row r="1852" spans="1:32">
      <c r="A1852" s="981"/>
      <c r="B1852" s="635"/>
      <c r="J1852" s="982"/>
      <c r="K1852" s="982"/>
      <c r="O1852" s="981"/>
      <c r="P1852" s="981"/>
      <c r="Q1852" s="981"/>
      <c r="R1852" s="981"/>
      <c r="S1852" s="981"/>
      <c r="T1852" s="981"/>
      <c r="U1852" s="981"/>
      <c r="V1852" s="981"/>
      <c r="W1852" s="981"/>
      <c r="X1852" s="981"/>
      <c r="Y1852" s="981"/>
      <c r="Z1852" s="981"/>
      <c r="AA1852" s="981"/>
      <c r="AB1852" s="981"/>
      <c r="AC1852" s="981"/>
      <c r="AD1852" s="981"/>
      <c r="AE1852" s="981"/>
      <c r="AF1852" s="981"/>
    </row>
    <row r="1853" spans="1:32">
      <c r="A1853" s="981"/>
      <c r="B1853" s="635"/>
      <c r="J1853" s="982"/>
      <c r="K1853" s="982"/>
      <c r="O1853" s="981"/>
      <c r="P1853" s="981"/>
      <c r="Q1853" s="981"/>
      <c r="R1853" s="981"/>
      <c r="S1853" s="981"/>
      <c r="T1853" s="981"/>
      <c r="U1853" s="981"/>
      <c r="V1853" s="981"/>
      <c r="W1853" s="981"/>
      <c r="X1853" s="981"/>
      <c r="Y1853" s="981"/>
      <c r="Z1853" s="981"/>
      <c r="AA1853" s="981"/>
      <c r="AB1853" s="981"/>
      <c r="AC1853" s="981"/>
      <c r="AD1853" s="981"/>
      <c r="AE1853" s="981"/>
      <c r="AF1853" s="981"/>
    </row>
    <row r="1854" spans="1:32">
      <c r="A1854" s="981"/>
      <c r="B1854" s="635"/>
      <c r="J1854" s="982"/>
      <c r="K1854" s="982"/>
      <c r="O1854" s="981"/>
      <c r="P1854" s="981"/>
      <c r="Q1854" s="981"/>
      <c r="R1854" s="981"/>
      <c r="S1854" s="981"/>
      <c r="T1854" s="981"/>
      <c r="U1854" s="981"/>
      <c r="V1854" s="981"/>
      <c r="W1854" s="981"/>
      <c r="X1854" s="981"/>
      <c r="Y1854" s="981"/>
      <c r="Z1854" s="981"/>
      <c r="AA1854" s="981"/>
      <c r="AB1854" s="981"/>
      <c r="AC1854" s="981"/>
      <c r="AD1854" s="981"/>
      <c r="AE1854" s="981"/>
      <c r="AF1854" s="981"/>
    </row>
    <row r="1855" spans="1:32">
      <c r="A1855" s="981"/>
      <c r="B1855" s="635"/>
      <c r="J1855" s="982"/>
      <c r="K1855" s="982"/>
      <c r="O1855" s="981"/>
      <c r="P1855" s="981"/>
      <c r="Q1855" s="981"/>
      <c r="R1855" s="981"/>
      <c r="S1855" s="981"/>
      <c r="T1855" s="981"/>
      <c r="U1855" s="981"/>
      <c r="V1855" s="981"/>
      <c r="W1855" s="981"/>
      <c r="X1855" s="981"/>
      <c r="Y1855" s="981"/>
      <c r="Z1855" s="981"/>
      <c r="AA1855" s="981"/>
      <c r="AB1855" s="981"/>
      <c r="AC1855" s="981"/>
      <c r="AD1855" s="981"/>
      <c r="AE1855" s="981"/>
      <c r="AF1855" s="981"/>
    </row>
    <row r="1856" spans="1:32">
      <c r="A1856" s="981"/>
      <c r="B1856" s="635"/>
      <c r="J1856" s="982"/>
      <c r="K1856" s="982"/>
      <c r="O1856" s="981"/>
      <c r="P1856" s="981"/>
      <c r="Q1856" s="981"/>
      <c r="R1856" s="981"/>
      <c r="S1856" s="981"/>
      <c r="T1856" s="981"/>
      <c r="U1856" s="981"/>
      <c r="V1856" s="981"/>
      <c r="W1856" s="981"/>
      <c r="X1856" s="981"/>
      <c r="Y1856" s="981"/>
      <c r="Z1856" s="981"/>
      <c r="AA1856" s="981"/>
      <c r="AB1856" s="981"/>
      <c r="AC1856" s="981"/>
      <c r="AD1856" s="981"/>
      <c r="AE1856" s="981"/>
      <c r="AF1856" s="981"/>
    </row>
    <row r="1857" spans="1:32">
      <c r="A1857" s="981"/>
      <c r="B1857" s="635"/>
      <c r="J1857" s="982"/>
      <c r="K1857" s="982"/>
      <c r="O1857" s="981"/>
      <c r="P1857" s="981"/>
      <c r="Q1857" s="981"/>
      <c r="R1857" s="981"/>
      <c r="S1857" s="981"/>
      <c r="T1857" s="981"/>
      <c r="U1857" s="981"/>
      <c r="V1857" s="981"/>
      <c r="W1857" s="981"/>
      <c r="X1857" s="981"/>
      <c r="Y1857" s="981"/>
      <c r="Z1857" s="981"/>
      <c r="AA1857" s="981"/>
      <c r="AB1857" s="981"/>
      <c r="AC1857" s="981"/>
      <c r="AD1857" s="981"/>
      <c r="AE1857" s="981"/>
      <c r="AF1857" s="981"/>
    </row>
    <row r="1858" spans="1:32">
      <c r="A1858" s="981"/>
      <c r="B1858" s="635"/>
      <c r="J1858" s="982"/>
      <c r="K1858" s="982"/>
      <c r="O1858" s="981"/>
      <c r="P1858" s="981"/>
      <c r="Q1858" s="981"/>
      <c r="R1858" s="981"/>
      <c r="S1858" s="981"/>
      <c r="T1858" s="981"/>
      <c r="U1858" s="981"/>
      <c r="V1858" s="981"/>
      <c r="W1858" s="981"/>
      <c r="X1858" s="981"/>
      <c r="Y1858" s="981"/>
      <c r="Z1858" s="981"/>
      <c r="AA1858" s="981"/>
      <c r="AB1858" s="981"/>
      <c r="AC1858" s="981"/>
      <c r="AD1858" s="981"/>
      <c r="AE1858" s="981"/>
      <c r="AF1858" s="981"/>
    </row>
    <row r="1859" spans="1:32">
      <c r="A1859" s="981"/>
      <c r="B1859" s="635"/>
      <c r="J1859" s="982"/>
      <c r="K1859" s="982"/>
      <c r="O1859" s="981"/>
      <c r="P1859" s="981"/>
      <c r="Q1859" s="981"/>
      <c r="R1859" s="981"/>
      <c r="S1859" s="981"/>
      <c r="T1859" s="981"/>
      <c r="U1859" s="981"/>
      <c r="V1859" s="981"/>
      <c r="W1859" s="981"/>
      <c r="X1859" s="981"/>
      <c r="Y1859" s="981"/>
      <c r="Z1859" s="981"/>
      <c r="AA1859" s="981"/>
      <c r="AB1859" s="981"/>
      <c r="AC1859" s="981"/>
      <c r="AD1859" s="981"/>
      <c r="AE1859" s="981"/>
      <c r="AF1859" s="981"/>
    </row>
    <row r="1860" spans="1:32">
      <c r="A1860" s="981"/>
      <c r="B1860" s="635"/>
      <c r="J1860" s="982"/>
      <c r="K1860" s="982"/>
      <c r="O1860" s="981"/>
      <c r="P1860" s="981"/>
      <c r="Q1860" s="981"/>
      <c r="R1860" s="981"/>
      <c r="S1860" s="981"/>
      <c r="T1860" s="981"/>
      <c r="U1860" s="981"/>
      <c r="V1860" s="981"/>
      <c r="W1860" s="981"/>
      <c r="X1860" s="981"/>
      <c r="Y1860" s="981"/>
      <c r="Z1860" s="981"/>
      <c r="AA1860" s="981"/>
      <c r="AB1860" s="981"/>
      <c r="AC1860" s="981"/>
      <c r="AD1860" s="981"/>
      <c r="AE1860" s="981"/>
      <c r="AF1860" s="981"/>
    </row>
    <row r="1861" spans="1:32">
      <c r="A1861" s="981"/>
      <c r="B1861" s="635"/>
      <c r="J1861" s="982"/>
      <c r="K1861" s="982"/>
      <c r="O1861" s="981"/>
      <c r="P1861" s="981"/>
      <c r="Q1861" s="981"/>
      <c r="R1861" s="981"/>
      <c r="S1861" s="981"/>
      <c r="T1861" s="981"/>
      <c r="U1861" s="981"/>
      <c r="V1861" s="981"/>
      <c r="W1861" s="981"/>
      <c r="X1861" s="981"/>
      <c r="Y1861" s="981"/>
      <c r="Z1861" s="981"/>
      <c r="AA1861" s="981"/>
      <c r="AB1861" s="981"/>
      <c r="AC1861" s="981"/>
      <c r="AD1861" s="981"/>
      <c r="AE1861" s="981"/>
      <c r="AF1861" s="981"/>
    </row>
    <row r="1862" spans="1:32">
      <c r="A1862" s="981"/>
      <c r="B1862" s="635"/>
      <c r="J1862" s="982"/>
      <c r="K1862" s="982"/>
      <c r="O1862" s="981"/>
      <c r="P1862" s="981"/>
      <c r="Q1862" s="981"/>
      <c r="R1862" s="981"/>
      <c r="S1862" s="981"/>
      <c r="T1862" s="981"/>
      <c r="U1862" s="981"/>
      <c r="V1862" s="981"/>
      <c r="W1862" s="981"/>
      <c r="X1862" s="981"/>
      <c r="Y1862" s="981"/>
      <c r="Z1862" s="981"/>
      <c r="AA1862" s="981"/>
      <c r="AB1862" s="981"/>
      <c r="AC1862" s="981"/>
      <c r="AD1862" s="981"/>
      <c r="AE1862" s="981"/>
      <c r="AF1862" s="981"/>
    </row>
    <row r="1863" spans="1:32">
      <c r="A1863" s="981"/>
      <c r="B1863" s="635"/>
      <c r="J1863" s="982"/>
      <c r="K1863" s="982"/>
      <c r="O1863" s="981"/>
      <c r="P1863" s="981"/>
      <c r="Q1863" s="981"/>
      <c r="R1863" s="981"/>
      <c r="S1863" s="981"/>
      <c r="T1863" s="981"/>
      <c r="U1863" s="981"/>
      <c r="V1863" s="981"/>
      <c r="W1863" s="981"/>
      <c r="X1863" s="981"/>
      <c r="Y1863" s="981"/>
      <c r="Z1863" s="981"/>
      <c r="AA1863" s="981"/>
      <c r="AB1863" s="981"/>
      <c r="AC1863" s="981"/>
      <c r="AD1863" s="981"/>
      <c r="AE1863" s="981"/>
      <c r="AF1863" s="981"/>
    </row>
    <row r="1864" spans="1:32">
      <c r="A1864" s="981"/>
      <c r="B1864" s="635"/>
      <c r="J1864" s="982"/>
      <c r="K1864" s="982"/>
      <c r="O1864" s="981"/>
      <c r="P1864" s="981"/>
      <c r="Q1864" s="981"/>
      <c r="R1864" s="981"/>
      <c r="S1864" s="981"/>
      <c r="T1864" s="981"/>
      <c r="U1864" s="981"/>
      <c r="V1864" s="981"/>
      <c r="W1864" s="981"/>
      <c r="X1864" s="981"/>
      <c r="Y1864" s="981"/>
      <c r="Z1864" s="981"/>
      <c r="AA1864" s="981"/>
      <c r="AB1864" s="981"/>
      <c r="AC1864" s="981"/>
      <c r="AD1864" s="981"/>
      <c r="AE1864" s="981"/>
      <c r="AF1864" s="981"/>
    </row>
    <row r="1865" spans="1:32">
      <c r="A1865" s="981"/>
      <c r="B1865" s="635"/>
      <c r="J1865" s="982"/>
      <c r="K1865" s="982"/>
      <c r="O1865" s="981"/>
      <c r="P1865" s="981"/>
      <c r="Q1865" s="981"/>
      <c r="R1865" s="981"/>
      <c r="S1865" s="981"/>
      <c r="T1865" s="981"/>
      <c r="U1865" s="981"/>
      <c r="V1865" s="981"/>
      <c r="W1865" s="981"/>
      <c r="X1865" s="981"/>
      <c r="Y1865" s="981"/>
      <c r="Z1865" s="981"/>
      <c r="AA1865" s="981"/>
      <c r="AB1865" s="981"/>
      <c r="AC1865" s="981"/>
      <c r="AD1865" s="981"/>
      <c r="AE1865" s="981"/>
      <c r="AF1865" s="981"/>
    </row>
    <row r="1866" spans="1:32">
      <c r="A1866" s="981"/>
      <c r="B1866" s="635"/>
      <c r="J1866" s="982"/>
      <c r="K1866" s="982"/>
      <c r="O1866" s="981"/>
      <c r="P1866" s="981"/>
      <c r="Q1866" s="981"/>
      <c r="R1866" s="981"/>
      <c r="S1866" s="981"/>
      <c r="T1866" s="981"/>
      <c r="U1866" s="981"/>
      <c r="V1866" s="981"/>
      <c r="W1866" s="981"/>
      <c r="X1866" s="981"/>
      <c r="Y1866" s="981"/>
      <c r="Z1866" s="981"/>
      <c r="AA1866" s="981"/>
      <c r="AB1866" s="981"/>
      <c r="AC1866" s="981"/>
      <c r="AD1866" s="981"/>
      <c r="AE1866" s="981"/>
      <c r="AF1866" s="981"/>
    </row>
    <row r="1867" spans="1:32">
      <c r="A1867" s="981"/>
      <c r="B1867" s="635"/>
      <c r="J1867" s="982"/>
      <c r="K1867" s="982"/>
      <c r="O1867" s="981"/>
      <c r="P1867" s="981"/>
      <c r="Q1867" s="981"/>
      <c r="R1867" s="981"/>
      <c r="S1867" s="981"/>
      <c r="T1867" s="981"/>
      <c r="U1867" s="981"/>
      <c r="V1867" s="981"/>
      <c r="W1867" s="981"/>
      <c r="X1867" s="981"/>
      <c r="Y1867" s="981"/>
      <c r="Z1867" s="981"/>
      <c r="AA1867" s="981"/>
      <c r="AB1867" s="981"/>
      <c r="AC1867" s="981"/>
      <c r="AD1867" s="981"/>
      <c r="AE1867" s="981"/>
      <c r="AF1867" s="981"/>
    </row>
    <row r="1868" spans="1:32">
      <c r="A1868" s="981"/>
      <c r="B1868" s="635"/>
      <c r="J1868" s="982"/>
      <c r="K1868" s="982"/>
      <c r="O1868" s="981"/>
      <c r="P1868" s="981"/>
      <c r="Q1868" s="981"/>
      <c r="R1868" s="981"/>
      <c r="S1868" s="981"/>
      <c r="T1868" s="981"/>
      <c r="U1868" s="981"/>
      <c r="V1868" s="981"/>
      <c r="W1868" s="981"/>
      <c r="X1868" s="981"/>
      <c r="Y1868" s="981"/>
      <c r="Z1868" s="981"/>
      <c r="AA1868" s="981"/>
      <c r="AB1868" s="981"/>
      <c r="AC1868" s="981"/>
      <c r="AD1868" s="981"/>
      <c r="AE1868" s="981"/>
      <c r="AF1868" s="981"/>
    </row>
    <row r="1869" spans="1:32">
      <c r="A1869" s="981"/>
      <c r="B1869" s="635"/>
      <c r="J1869" s="982"/>
      <c r="K1869" s="982"/>
      <c r="O1869" s="981"/>
      <c r="P1869" s="981"/>
      <c r="Q1869" s="981"/>
      <c r="R1869" s="981"/>
      <c r="S1869" s="981"/>
      <c r="T1869" s="981"/>
      <c r="U1869" s="981"/>
      <c r="V1869" s="981"/>
      <c r="W1869" s="981"/>
      <c r="X1869" s="981"/>
      <c r="Y1869" s="981"/>
      <c r="Z1869" s="981"/>
      <c r="AA1869" s="981"/>
      <c r="AB1869" s="981"/>
      <c r="AC1869" s="981"/>
      <c r="AD1869" s="981"/>
      <c r="AE1869" s="981"/>
      <c r="AF1869" s="981"/>
    </row>
    <row r="1870" spans="1:32">
      <c r="A1870" s="981"/>
      <c r="B1870" s="635"/>
      <c r="J1870" s="982"/>
      <c r="K1870" s="982"/>
      <c r="O1870" s="981"/>
      <c r="P1870" s="981"/>
      <c r="Q1870" s="981"/>
      <c r="R1870" s="981"/>
      <c r="S1870" s="981"/>
      <c r="T1870" s="981"/>
      <c r="U1870" s="981"/>
      <c r="V1870" s="981"/>
      <c r="W1870" s="981"/>
      <c r="X1870" s="981"/>
      <c r="Y1870" s="981"/>
      <c r="Z1870" s="981"/>
      <c r="AA1870" s="981"/>
      <c r="AB1870" s="981"/>
      <c r="AC1870" s="981"/>
      <c r="AD1870" s="981"/>
      <c r="AE1870" s="981"/>
      <c r="AF1870" s="981"/>
    </row>
    <row r="1871" spans="1:32">
      <c r="A1871" s="981"/>
      <c r="B1871" s="635"/>
      <c r="J1871" s="982"/>
      <c r="K1871" s="982"/>
      <c r="O1871" s="981"/>
      <c r="P1871" s="981"/>
      <c r="Q1871" s="981"/>
      <c r="R1871" s="981"/>
      <c r="S1871" s="981"/>
      <c r="T1871" s="981"/>
      <c r="U1871" s="981"/>
      <c r="V1871" s="981"/>
      <c r="W1871" s="981"/>
      <c r="X1871" s="981"/>
      <c r="Y1871" s="981"/>
      <c r="Z1871" s="981"/>
      <c r="AA1871" s="981"/>
      <c r="AB1871" s="981"/>
      <c r="AC1871" s="981"/>
      <c r="AD1871" s="981"/>
      <c r="AE1871" s="981"/>
      <c r="AF1871" s="981"/>
    </row>
    <row r="1872" spans="1:32">
      <c r="A1872" s="981"/>
      <c r="B1872" s="635"/>
      <c r="J1872" s="982"/>
      <c r="K1872" s="982"/>
      <c r="O1872" s="981"/>
      <c r="P1872" s="981"/>
      <c r="Q1872" s="981"/>
      <c r="R1872" s="981"/>
      <c r="S1872" s="981"/>
      <c r="T1872" s="981"/>
      <c r="U1872" s="981"/>
      <c r="V1872" s="981"/>
      <c r="W1872" s="981"/>
      <c r="X1872" s="981"/>
      <c r="Y1872" s="981"/>
      <c r="Z1872" s="981"/>
      <c r="AA1872" s="981"/>
      <c r="AB1872" s="981"/>
      <c r="AC1872" s="981"/>
      <c r="AD1872" s="981"/>
      <c r="AE1872" s="981"/>
      <c r="AF1872" s="981"/>
    </row>
    <row r="1873" spans="1:32">
      <c r="A1873" s="981"/>
      <c r="B1873" s="635"/>
      <c r="J1873" s="982"/>
      <c r="K1873" s="982"/>
      <c r="O1873" s="981"/>
      <c r="P1873" s="981"/>
      <c r="Q1873" s="981"/>
      <c r="R1873" s="981"/>
      <c r="S1873" s="981"/>
      <c r="T1873" s="981"/>
      <c r="U1873" s="981"/>
      <c r="V1873" s="981"/>
      <c r="W1873" s="981"/>
      <c r="X1873" s="981"/>
      <c r="Y1873" s="981"/>
      <c r="Z1873" s="981"/>
      <c r="AA1873" s="981"/>
      <c r="AB1873" s="981"/>
      <c r="AC1873" s="981"/>
      <c r="AD1873" s="981"/>
      <c r="AE1873" s="981"/>
      <c r="AF1873" s="981"/>
    </row>
    <row r="1874" spans="1:32">
      <c r="A1874" s="981"/>
      <c r="B1874" s="635"/>
      <c r="J1874" s="982"/>
      <c r="K1874" s="982"/>
      <c r="O1874" s="981"/>
      <c r="P1874" s="981"/>
      <c r="Q1874" s="981"/>
      <c r="R1874" s="981"/>
      <c r="S1874" s="981"/>
      <c r="T1874" s="981"/>
      <c r="U1874" s="981"/>
      <c r="V1874" s="981"/>
      <c r="W1874" s="981"/>
      <c r="X1874" s="981"/>
      <c r="Y1874" s="981"/>
      <c r="Z1874" s="981"/>
      <c r="AA1874" s="981"/>
      <c r="AB1874" s="981"/>
      <c r="AC1874" s="981"/>
      <c r="AD1874" s="981"/>
      <c r="AE1874" s="981"/>
      <c r="AF1874" s="981"/>
    </row>
    <row r="1875" spans="1:32">
      <c r="A1875" s="981"/>
      <c r="B1875" s="635"/>
      <c r="J1875" s="982"/>
      <c r="K1875" s="982"/>
      <c r="O1875" s="981"/>
      <c r="P1875" s="981"/>
      <c r="Q1875" s="981"/>
      <c r="R1875" s="981"/>
      <c r="S1875" s="981"/>
      <c r="T1875" s="981"/>
      <c r="U1875" s="981"/>
      <c r="V1875" s="981"/>
      <c r="W1875" s="981"/>
      <c r="X1875" s="981"/>
      <c r="Y1875" s="981"/>
      <c r="Z1875" s="981"/>
      <c r="AA1875" s="981"/>
      <c r="AB1875" s="981"/>
      <c r="AC1875" s="981"/>
      <c r="AD1875" s="981"/>
      <c r="AE1875" s="981"/>
      <c r="AF1875" s="981"/>
    </row>
    <row r="1876" spans="1:32">
      <c r="A1876" s="981"/>
      <c r="B1876" s="635"/>
      <c r="J1876" s="982"/>
      <c r="K1876" s="982"/>
      <c r="O1876" s="981"/>
      <c r="P1876" s="981"/>
      <c r="Q1876" s="981"/>
      <c r="R1876" s="981"/>
      <c r="S1876" s="981"/>
      <c r="T1876" s="981"/>
      <c r="U1876" s="981"/>
      <c r="V1876" s="981"/>
      <c r="W1876" s="981"/>
      <c r="X1876" s="981"/>
      <c r="Y1876" s="981"/>
      <c r="Z1876" s="981"/>
      <c r="AA1876" s="981"/>
      <c r="AB1876" s="981"/>
      <c r="AC1876" s="981"/>
      <c r="AD1876" s="981"/>
      <c r="AE1876" s="981"/>
      <c r="AF1876" s="981"/>
    </row>
    <row r="1877" spans="1:32">
      <c r="A1877" s="981"/>
      <c r="B1877" s="635"/>
      <c r="J1877" s="982"/>
      <c r="K1877" s="982"/>
      <c r="O1877" s="981"/>
      <c r="P1877" s="981"/>
      <c r="Q1877" s="981"/>
      <c r="R1877" s="981"/>
      <c r="S1877" s="981"/>
      <c r="T1877" s="981"/>
      <c r="U1877" s="981"/>
      <c r="V1877" s="981"/>
      <c r="W1877" s="981"/>
      <c r="X1877" s="981"/>
      <c r="Y1877" s="981"/>
      <c r="Z1877" s="981"/>
      <c r="AA1877" s="981"/>
      <c r="AB1877" s="981"/>
      <c r="AC1877" s="981"/>
      <c r="AD1877" s="981"/>
      <c r="AE1877" s="981"/>
      <c r="AF1877" s="981"/>
    </row>
    <row r="1878" spans="1:32">
      <c r="A1878" s="981"/>
      <c r="B1878" s="635"/>
      <c r="J1878" s="982"/>
      <c r="K1878" s="982"/>
      <c r="O1878" s="981"/>
      <c r="P1878" s="981"/>
      <c r="Q1878" s="981"/>
      <c r="R1878" s="981"/>
      <c r="S1878" s="981"/>
      <c r="T1878" s="981"/>
      <c r="U1878" s="981"/>
      <c r="V1878" s="981"/>
      <c r="W1878" s="981"/>
      <c r="X1878" s="981"/>
      <c r="Y1878" s="981"/>
      <c r="Z1878" s="981"/>
      <c r="AA1878" s="981"/>
      <c r="AB1878" s="981"/>
      <c r="AC1878" s="981"/>
      <c r="AD1878" s="981"/>
      <c r="AE1878" s="981"/>
      <c r="AF1878" s="981"/>
    </row>
    <row r="1879" spans="1:32">
      <c r="A1879" s="981"/>
      <c r="B1879" s="635"/>
      <c r="J1879" s="982"/>
      <c r="K1879" s="982"/>
      <c r="O1879" s="981"/>
      <c r="P1879" s="981"/>
      <c r="Q1879" s="981"/>
      <c r="R1879" s="981"/>
      <c r="S1879" s="981"/>
      <c r="T1879" s="981"/>
      <c r="U1879" s="981"/>
      <c r="V1879" s="981"/>
      <c r="W1879" s="981"/>
      <c r="X1879" s="981"/>
      <c r="Y1879" s="981"/>
      <c r="Z1879" s="981"/>
      <c r="AA1879" s="981"/>
      <c r="AB1879" s="981"/>
      <c r="AC1879" s="981"/>
      <c r="AD1879" s="981"/>
      <c r="AE1879" s="981"/>
      <c r="AF1879" s="981"/>
    </row>
    <row r="1880" spans="1:32">
      <c r="A1880" s="981"/>
      <c r="B1880" s="635"/>
      <c r="J1880" s="982"/>
      <c r="K1880" s="982"/>
      <c r="O1880" s="981"/>
      <c r="P1880" s="981"/>
      <c r="Q1880" s="981"/>
      <c r="R1880" s="981"/>
      <c r="S1880" s="981"/>
      <c r="T1880" s="981"/>
      <c r="U1880" s="981"/>
      <c r="V1880" s="981"/>
      <c r="W1880" s="981"/>
      <c r="X1880" s="981"/>
      <c r="Y1880" s="981"/>
      <c r="Z1880" s="981"/>
      <c r="AA1880" s="981"/>
      <c r="AB1880" s="981"/>
      <c r="AC1880" s="981"/>
      <c r="AD1880" s="981"/>
      <c r="AE1880" s="981"/>
      <c r="AF1880" s="981"/>
    </row>
    <row r="1881" spans="1:32">
      <c r="A1881" s="981"/>
      <c r="B1881" s="635"/>
      <c r="J1881" s="982"/>
      <c r="K1881" s="982"/>
      <c r="O1881" s="981"/>
      <c r="P1881" s="981"/>
      <c r="Q1881" s="981"/>
      <c r="R1881" s="981"/>
      <c r="S1881" s="981"/>
      <c r="T1881" s="981"/>
      <c r="U1881" s="981"/>
      <c r="V1881" s="981"/>
      <c r="W1881" s="981"/>
      <c r="X1881" s="981"/>
      <c r="Y1881" s="981"/>
      <c r="Z1881" s="981"/>
      <c r="AA1881" s="981"/>
      <c r="AB1881" s="981"/>
      <c r="AC1881" s="981"/>
      <c r="AD1881" s="981"/>
      <c r="AE1881" s="981"/>
      <c r="AF1881" s="981"/>
    </row>
    <row r="1882" spans="1:32">
      <c r="A1882" s="981"/>
      <c r="B1882" s="635"/>
      <c r="J1882" s="982"/>
      <c r="K1882" s="982"/>
      <c r="O1882" s="981"/>
      <c r="P1882" s="981"/>
      <c r="Q1882" s="981"/>
      <c r="R1882" s="981"/>
      <c r="S1882" s="981"/>
      <c r="T1882" s="981"/>
      <c r="U1882" s="981"/>
      <c r="V1882" s="981"/>
      <c r="W1882" s="981"/>
      <c r="X1882" s="981"/>
      <c r="Y1882" s="981"/>
      <c r="Z1882" s="981"/>
      <c r="AA1882" s="981"/>
      <c r="AB1882" s="981"/>
      <c r="AC1882" s="981"/>
      <c r="AD1882" s="981"/>
      <c r="AE1882" s="981"/>
      <c r="AF1882" s="981"/>
    </row>
    <row r="1883" spans="1:32">
      <c r="A1883" s="981"/>
      <c r="B1883" s="635"/>
      <c r="J1883" s="982"/>
      <c r="K1883" s="982"/>
      <c r="O1883" s="981"/>
      <c r="P1883" s="981"/>
      <c r="Q1883" s="981"/>
      <c r="R1883" s="981"/>
      <c r="S1883" s="981"/>
      <c r="T1883" s="981"/>
      <c r="U1883" s="981"/>
      <c r="V1883" s="981"/>
      <c r="W1883" s="981"/>
      <c r="X1883" s="981"/>
      <c r="Y1883" s="981"/>
      <c r="Z1883" s="981"/>
      <c r="AA1883" s="981"/>
      <c r="AB1883" s="981"/>
      <c r="AC1883" s="981"/>
      <c r="AD1883" s="981"/>
      <c r="AE1883" s="981"/>
      <c r="AF1883" s="981"/>
    </row>
    <row r="1884" spans="1:32">
      <c r="A1884" s="981"/>
      <c r="B1884" s="635"/>
      <c r="J1884" s="982"/>
      <c r="K1884" s="982"/>
      <c r="O1884" s="981"/>
      <c r="P1884" s="981"/>
      <c r="Q1884" s="981"/>
      <c r="R1884" s="981"/>
      <c r="S1884" s="981"/>
      <c r="T1884" s="981"/>
      <c r="U1884" s="981"/>
      <c r="V1884" s="981"/>
      <c r="W1884" s="981"/>
      <c r="X1884" s="981"/>
      <c r="Y1884" s="981"/>
      <c r="Z1884" s="981"/>
      <c r="AA1884" s="981"/>
      <c r="AB1884" s="981"/>
      <c r="AC1884" s="981"/>
      <c r="AD1884" s="981"/>
      <c r="AE1884" s="981"/>
      <c r="AF1884" s="981"/>
    </row>
    <row r="1885" spans="1:32">
      <c r="A1885" s="981"/>
      <c r="B1885" s="635"/>
      <c r="J1885" s="982"/>
      <c r="K1885" s="982"/>
      <c r="O1885" s="981"/>
      <c r="P1885" s="981"/>
      <c r="Q1885" s="981"/>
      <c r="R1885" s="981"/>
      <c r="S1885" s="981"/>
      <c r="T1885" s="981"/>
      <c r="U1885" s="981"/>
      <c r="V1885" s="981"/>
      <c r="W1885" s="981"/>
      <c r="X1885" s="981"/>
      <c r="Y1885" s="981"/>
      <c r="Z1885" s="981"/>
      <c r="AA1885" s="981"/>
      <c r="AB1885" s="981"/>
      <c r="AC1885" s="981"/>
      <c r="AD1885" s="981"/>
      <c r="AE1885" s="981"/>
      <c r="AF1885" s="981"/>
    </row>
    <row r="1886" spans="1:32">
      <c r="A1886" s="981"/>
      <c r="B1886" s="635"/>
      <c r="J1886" s="982"/>
      <c r="K1886" s="982"/>
      <c r="O1886" s="981"/>
      <c r="P1886" s="981"/>
      <c r="Q1886" s="981"/>
      <c r="R1886" s="981"/>
      <c r="S1886" s="981"/>
      <c r="T1886" s="981"/>
      <c r="U1886" s="981"/>
      <c r="V1886" s="981"/>
      <c r="W1886" s="981"/>
      <c r="X1886" s="981"/>
      <c r="Y1886" s="981"/>
      <c r="Z1886" s="981"/>
      <c r="AA1886" s="981"/>
      <c r="AB1886" s="981"/>
      <c r="AC1886" s="981"/>
      <c r="AD1886" s="981"/>
      <c r="AE1886" s="981"/>
      <c r="AF1886" s="981"/>
    </row>
    <row r="1887" spans="1:32">
      <c r="A1887" s="981"/>
      <c r="B1887" s="635"/>
      <c r="J1887" s="982"/>
      <c r="K1887" s="982"/>
      <c r="O1887" s="981"/>
      <c r="P1887" s="981"/>
      <c r="Q1887" s="981"/>
      <c r="R1887" s="981"/>
      <c r="S1887" s="981"/>
      <c r="T1887" s="981"/>
      <c r="U1887" s="981"/>
      <c r="V1887" s="981"/>
      <c r="W1887" s="981"/>
      <c r="X1887" s="981"/>
      <c r="Y1887" s="981"/>
      <c r="Z1887" s="981"/>
      <c r="AA1887" s="981"/>
      <c r="AB1887" s="981"/>
      <c r="AC1887" s="981"/>
      <c r="AD1887" s="981"/>
      <c r="AE1887" s="981"/>
      <c r="AF1887" s="981"/>
    </row>
    <row r="1888" spans="1:32">
      <c r="A1888" s="981"/>
      <c r="B1888" s="635"/>
      <c r="J1888" s="982"/>
      <c r="K1888" s="982"/>
      <c r="O1888" s="981"/>
      <c r="P1888" s="981"/>
      <c r="Q1888" s="981"/>
      <c r="R1888" s="981"/>
      <c r="S1888" s="981"/>
      <c r="T1888" s="981"/>
      <c r="U1888" s="981"/>
      <c r="V1888" s="981"/>
      <c r="W1888" s="981"/>
      <c r="X1888" s="981"/>
      <c r="Y1888" s="981"/>
      <c r="Z1888" s="981"/>
      <c r="AA1888" s="981"/>
      <c r="AB1888" s="981"/>
      <c r="AC1888" s="981"/>
      <c r="AD1888" s="981"/>
      <c r="AE1888" s="981"/>
      <c r="AF1888" s="981"/>
    </row>
    <row r="1889" spans="1:32">
      <c r="A1889" s="981"/>
      <c r="B1889" s="635"/>
      <c r="J1889" s="982"/>
      <c r="K1889" s="982"/>
      <c r="O1889" s="981"/>
      <c r="P1889" s="981"/>
      <c r="Q1889" s="981"/>
      <c r="R1889" s="981"/>
      <c r="S1889" s="981"/>
      <c r="T1889" s="981"/>
      <c r="U1889" s="981"/>
      <c r="V1889" s="981"/>
      <c r="W1889" s="981"/>
      <c r="X1889" s="981"/>
      <c r="Y1889" s="981"/>
      <c r="Z1889" s="981"/>
      <c r="AA1889" s="981"/>
      <c r="AB1889" s="981"/>
      <c r="AC1889" s="981"/>
      <c r="AD1889" s="981"/>
      <c r="AE1889" s="981"/>
      <c r="AF1889" s="981"/>
    </row>
    <row r="1890" spans="1:32">
      <c r="A1890" s="981"/>
      <c r="B1890" s="635"/>
      <c r="J1890" s="982"/>
      <c r="K1890" s="982"/>
      <c r="O1890" s="981"/>
      <c r="P1890" s="981"/>
      <c r="Q1890" s="981"/>
      <c r="R1890" s="981"/>
      <c r="S1890" s="981"/>
      <c r="T1890" s="981"/>
      <c r="U1890" s="981"/>
      <c r="V1890" s="981"/>
      <c r="W1890" s="981"/>
      <c r="X1890" s="981"/>
      <c r="Y1890" s="981"/>
      <c r="Z1890" s="981"/>
      <c r="AA1890" s="981"/>
      <c r="AB1890" s="981"/>
      <c r="AC1890" s="981"/>
      <c r="AD1890" s="981"/>
      <c r="AE1890" s="981"/>
      <c r="AF1890" s="981"/>
    </row>
    <row r="1891" spans="1:32">
      <c r="A1891" s="981"/>
      <c r="B1891" s="635"/>
      <c r="J1891" s="982"/>
      <c r="K1891" s="982"/>
      <c r="O1891" s="981"/>
      <c r="P1891" s="981"/>
      <c r="Q1891" s="981"/>
      <c r="R1891" s="981"/>
      <c r="S1891" s="981"/>
      <c r="T1891" s="981"/>
      <c r="U1891" s="981"/>
      <c r="V1891" s="981"/>
      <c r="W1891" s="981"/>
      <c r="X1891" s="981"/>
      <c r="Y1891" s="981"/>
      <c r="Z1891" s="981"/>
      <c r="AA1891" s="981"/>
      <c r="AB1891" s="981"/>
      <c r="AC1891" s="981"/>
      <c r="AD1891" s="981"/>
      <c r="AE1891" s="981"/>
      <c r="AF1891" s="981"/>
    </row>
    <row r="1892" spans="1:32">
      <c r="A1892" s="981"/>
      <c r="B1892" s="635"/>
      <c r="J1892" s="982"/>
      <c r="K1892" s="982"/>
      <c r="O1892" s="981"/>
      <c r="P1892" s="981"/>
      <c r="Q1892" s="981"/>
      <c r="R1892" s="981"/>
      <c r="S1892" s="981"/>
      <c r="T1892" s="981"/>
      <c r="U1892" s="981"/>
      <c r="V1892" s="981"/>
      <c r="W1892" s="981"/>
      <c r="X1892" s="981"/>
      <c r="Y1892" s="981"/>
      <c r="Z1892" s="981"/>
      <c r="AA1892" s="981"/>
      <c r="AB1892" s="981"/>
      <c r="AC1892" s="981"/>
      <c r="AD1892" s="981"/>
      <c r="AE1892" s="981"/>
      <c r="AF1892" s="981"/>
    </row>
    <row r="1893" spans="1:32">
      <c r="A1893" s="981"/>
      <c r="B1893" s="635"/>
      <c r="J1893" s="982"/>
      <c r="K1893" s="982"/>
      <c r="O1893" s="981"/>
      <c r="P1893" s="981"/>
      <c r="Q1893" s="981"/>
      <c r="R1893" s="981"/>
      <c r="S1893" s="981"/>
      <c r="T1893" s="981"/>
      <c r="U1893" s="981"/>
      <c r="V1893" s="981"/>
      <c r="W1893" s="981"/>
      <c r="X1893" s="981"/>
      <c r="Y1893" s="981"/>
      <c r="Z1893" s="981"/>
      <c r="AA1893" s="981"/>
      <c r="AB1893" s="981"/>
      <c r="AC1893" s="981"/>
      <c r="AD1893" s="981"/>
      <c r="AE1893" s="981"/>
      <c r="AF1893" s="981"/>
    </row>
    <row r="1894" spans="1:32">
      <c r="A1894" s="981"/>
      <c r="B1894" s="635"/>
      <c r="J1894" s="982"/>
      <c r="K1894" s="982"/>
      <c r="O1894" s="981"/>
      <c r="P1894" s="981"/>
      <c r="Q1894" s="981"/>
      <c r="R1894" s="981"/>
      <c r="S1894" s="981"/>
      <c r="T1894" s="981"/>
      <c r="U1894" s="981"/>
      <c r="V1894" s="981"/>
      <c r="W1894" s="981"/>
      <c r="X1894" s="981"/>
      <c r="Y1894" s="981"/>
      <c r="Z1894" s="981"/>
      <c r="AA1894" s="981"/>
      <c r="AB1894" s="981"/>
      <c r="AC1894" s="981"/>
      <c r="AD1894" s="981"/>
      <c r="AE1894" s="981"/>
      <c r="AF1894" s="981"/>
    </row>
    <row r="1895" spans="1:32">
      <c r="A1895" s="981"/>
      <c r="B1895" s="635"/>
      <c r="J1895" s="982"/>
      <c r="K1895" s="982"/>
      <c r="O1895" s="981"/>
      <c r="P1895" s="981"/>
      <c r="Q1895" s="981"/>
      <c r="R1895" s="981"/>
      <c r="S1895" s="981"/>
      <c r="T1895" s="981"/>
      <c r="U1895" s="981"/>
      <c r="V1895" s="981"/>
      <c r="W1895" s="981"/>
      <c r="X1895" s="981"/>
      <c r="Y1895" s="981"/>
      <c r="Z1895" s="981"/>
      <c r="AA1895" s="981"/>
      <c r="AB1895" s="981"/>
      <c r="AC1895" s="981"/>
      <c r="AD1895" s="981"/>
      <c r="AE1895" s="981"/>
      <c r="AF1895" s="981"/>
    </row>
    <row r="1896" spans="1:32">
      <c r="A1896" s="981"/>
      <c r="B1896" s="635"/>
      <c r="J1896" s="982"/>
      <c r="K1896" s="982"/>
      <c r="O1896" s="981"/>
      <c r="P1896" s="981"/>
      <c r="Q1896" s="981"/>
      <c r="R1896" s="981"/>
      <c r="S1896" s="981"/>
      <c r="T1896" s="981"/>
      <c r="U1896" s="981"/>
      <c r="V1896" s="981"/>
      <c r="W1896" s="981"/>
      <c r="X1896" s="981"/>
      <c r="Y1896" s="981"/>
      <c r="Z1896" s="981"/>
      <c r="AA1896" s="981"/>
      <c r="AB1896" s="981"/>
      <c r="AC1896" s="981"/>
      <c r="AD1896" s="981"/>
      <c r="AE1896" s="981"/>
      <c r="AF1896" s="981"/>
    </row>
    <row r="1897" spans="1:32">
      <c r="A1897" s="981"/>
      <c r="B1897" s="635"/>
      <c r="J1897" s="982"/>
      <c r="K1897" s="982"/>
      <c r="O1897" s="981"/>
      <c r="P1897" s="981"/>
      <c r="Q1897" s="981"/>
      <c r="R1897" s="981"/>
      <c r="S1897" s="981"/>
      <c r="T1897" s="981"/>
      <c r="U1897" s="981"/>
      <c r="V1897" s="981"/>
      <c r="W1897" s="981"/>
      <c r="X1897" s="981"/>
      <c r="Y1897" s="981"/>
      <c r="Z1897" s="981"/>
      <c r="AA1897" s="981"/>
      <c r="AB1897" s="981"/>
      <c r="AC1897" s="981"/>
      <c r="AD1897" s="981"/>
      <c r="AE1897" s="981"/>
      <c r="AF1897" s="981"/>
    </row>
    <row r="1898" spans="1:32">
      <c r="A1898" s="981"/>
      <c r="B1898" s="635"/>
      <c r="J1898" s="982"/>
      <c r="K1898" s="982"/>
      <c r="O1898" s="981"/>
      <c r="P1898" s="981"/>
      <c r="Q1898" s="981"/>
      <c r="R1898" s="981"/>
      <c r="S1898" s="981"/>
      <c r="T1898" s="981"/>
      <c r="U1898" s="981"/>
      <c r="V1898" s="981"/>
      <c r="W1898" s="981"/>
      <c r="X1898" s="981"/>
      <c r="Y1898" s="981"/>
      <c r="Z1898" s="981"/>
      <c r="AA1898" s="981"/>
      <c r="AB1898" s="981"/>
      <c r="AC1898" s="981"/>
      <c r="AD1898" s="981"/>
      <c r="AE1898" s="981"/>
      <c r="AF1898" s="981"/>
    </row>
    <row r="1899" spans="1:32">
      <c r="A1899" s="981"/>
      <c r="B1899" s="635"/>
      <c r="J1899" s="982"/>
      <c r="K1899" s="982"/>
      <c r="O1899" s="981"/>
      <c r="P1899" s="981"/>
      <c r="Q1899" s="981"/>
      <c r="R1899" s="981"/>
      <c r="S1899" s="981"/>
      <c r="T1899" s="981"/>
      <c r="U1899" s="981"/>
      <c r="V1899" s="981"/>
      <c r="W1899" s="981"/>
      <c r="X1899" s="981"/>
      <c r="Y1899" s="981"/>
      <c r="Z1899" s="981"/>
      <c r="AA1899" s="981"/>
      <c r="AB1899" s="981"/>
      <c r="AC1899" s="981"/>
      <c r="AD1899" s="981"/>
      <c r="AE1899" s="981"/>
      <c r="AF1899" s="981"/>
    </row>
    <row r="1900" spans="1:32">
      <c r="A1900" s="981"/>
      <c r="B1900" s="635"/>
      <c r="J1900" s="982"/>
      <c r="K1900" s="982"/>
      <c r="O1900" s="981"/>
      <c r="P1900" s="981"/>
      <c r="Q1900" s="981"/>
      <c r="R1900" s="981"/>
      <c r="S1900" s="981"/>
      <c r="T1900" s="981"/>
      <c r="U1900" s="981"/>
      <c r="V1900" s="981"/>
      <c r="W1900" s="981"/>
      <c r="X1900" s="981"/>
      <c r="Y1900" s="981"/>
      <c r="Z1900" s="981"/>
      <c r="AA1900" s="981"/>
      <c r="AB1900" s="981"/>
      <c r="AC1900" s="981"/>
      <c r="AD1900" s="981"/>
      <c r="AE1900" s="981"/>
      <c r="AF1900" s="981"/>
    </row>
    <row r="1901" spans="1:32">
      <c r="A1901" s="981"/>
      <c r="B1901" s="635"/>
      <c r="J1901" s="982"/>
      <c r="K1901" s="982"/>
      <c r="O1901" s="981"/>
      <c r="P1901" s="981"/>
      <c r="Q1901" s="981"/>
      <c r="R1901" s="981"/>
      <c r="S1901" s="981"/>
      <c r="T1901" s="981"/>
      <c r="U1901" s="981"/>
      <c r="V1901" s="981"/>
      <c r="W1901" s="981"/>
      <c r="X1901" s="981"/>
      <c r="Y1901" s="981"/>
      <c r="Z1901" s="981"/>
      <c r="AA1901" s="981"/>
      <c r="AB1901" s="981"/>
      <c r="AC1901" s="981"/>
      <c r="AD1901" s="981"/>
      <c r="AE1901" s="981"/>
      <c r="AF1901" s="981"/>
    </row>
    <row r="1902" spans="1:32">
      <c r="A1902" s="981"/>
      <c r="B1902" s="635"/>
      <c r="J1902" s="982"/>
      <c r="K1902" s="982"/>
      <c r="O1902" s="981"/>
      <c r="P1902" s="981"/>
      <c r="Q1902" s="981"/>
      <c r="R1902" s="981"/>
      <c r="S1902" s="981"/>
      <c r="T1902" s="981"/>
      <c r="U1902" s="981"/>
      <c r="V1902" s="981"/>
      <c r="W1902" s="981"/>
      <c r="X1902" s="981"/>
      <c r="Y1902" s="981"/>
      <c r="Z1902" s="981"/>
      <c r="AA1902" s="981"/>
      <c r="AB1902" s="981"/>
      <c r="AC1902" s="981"/>
      <c r="AD1902" s="981"/>
      <c r="AE1902" s="981"/>
      <c r="AF1902" s="981"/>
    </row>
    <row r="1903" spans="1:32">
      <c r="A1903" s="981"/>
      <c r="B1903" s="635"/>
      <c r="J1903" s="982"/>
      <c r="K1903" s="982"/>
      <c r="O1903" s="981"/>
      <c r="P1903" s="981"/>
      <c r="Q1903" s="981"/>
      <c r="R1903" s="981"/>
      <c r="S1903" s="981"/>
      <c r="T1903" s="981"/>
      <c r="U1903" s="981"/>
      <c r="V1903" s="981"/>
      <c r="W1903" s="981"/>
      <c r="X1903" s="981"/>
      <c r="Y1903" s="981"/>
      <c r="Z1903" s="981"/>
      <c r="AA1903" s="981"/>
      <c r="AB1903" s="981"/>
      <c r="AC1903" s="981"/>
      <c r="AD1903" s="981"/>
      <c r="AE1903" s="981"/>
      <c r="AF1903" s="981"/>
    </row>
    <row r="1904" spans="1:32">
      <c r="A1904" s="981"/>
      <c r="B1904" s="635"/>
      <c r="J1904" s="982"/>
      <c r="K1904" s="982"/>
      <c r="O1904" s="981"/>
      <c r="P1904" s="981"/>
      <c r="Q1904" s="981"/>
      <c r="R1904" s="981"/>
      <c r="S1904" s="981"/>
      <c r="T1904" s="981"/>
      <c r="U1904" s="981"/>
      <c r="V1904" s="981"/>
      <c r="W1904" s="981"/>
      <c r="X1904" s="981"/>
      <c r="Y1904" s="981"/>
      <c r="Z1904" s="981"/>
      <c r="AA1904" s="981"/>
      <c r="AB1904" s="981"/>
      <c r="AC1904" s="981"/>
      <c r="AD1904" s="981"/>
      <c r="AE1904" s="981"/>
      <c r="AF1904" s="981"/>
    </row>
    <row r="1905" spans="1:32">
      <c r="A1905" s="981"/>
      <c r="B1905" s="635"/>
      <c r="J1905" s="982"/>
      <c r="K1905" s="982"/>
      <c r="O1905" s="981"/>
      <c r="P1905" s="981"/>
      <c r="Q1905" s="981"/>
      <c r="R1905" s="981"/>
      <c r="S1905" s="981"/>
      <c r="T1905" s="981"/>
      <c r="U1905" s="981"/>
      <c r="V1905" s="981"/>
      <c r="W1905" s="981"/>
      <c r="X1905" s="981"/>
      <c r="Y1905" s="981"/>
      <c r="Z1905" s="981"/>
      <c r="AA1905" s="981"/>
      <c r="AB1905" s="981"/>
      <c r="AC1905" s="981"/>
      <c r="AD1905" s="981"/>
      <c r="AE1905" s="981"/>
      <c r="AF1905" s="981"/>
    </row>
    <row r="1906" spans="1:32">
      <c r="A1906" s="981"/>
      <c r="B1906" s="635"/>
      <c r="J1906" s="982"/>
      <c r="K1906" s="982"/>
      <c r="O1906" s="981"/>
      <c r="P1906" s="981"/>
      <c r="Q1906" s="981"/>
      <c r="R1906" s="981"/>
      <c r="S1906" s="981"/>
      <c r="T1906" s="981"/>
      <c r="U1906" s="981"/>
      <c r="V1906" s="981"/>
      <c r="W1906" s="981"/>
      <c r="X1906" s="981"/>
      <c r="Y1906" s="981"/>
      <c r="Z1906" s="981"/>
      <c r="AA1906" s="981"/>
      <c r="AB1906" s="981"/>
      <c r="AC1906" s="981"/>
      <c r="AD1906" s="981"/>
      <c r="AE1906" s="981"/>
      <c r="AF1906" s="981"/>
    </row>
    <row r="1907" spans="1:32">
      <c r="A1907" s="981"/>
      <c r="B1907" s="635"/>
      <c r="J1907" s="982"/>
      <c r="K1907" s="982"/>
      <c r="O1907" s="981"/>
      <c r="P1907" s="981"/>
      <c r="Q1907" s="981"/>
      <c r="R1907" s="981"/>
      <c r="S1907" s="981"/>
      <c r="T1907" s="981"/>
      <c r="U1907" s="981"/>
      <c r="V1907" s="981"/>
      <c r="W1907" s="981"/>
      <c r="X1907" s="981"/>
      <c r="Y1907" s="981"/>
      <c r="Z1907" s="981"/>
      <c r="AA1907" s="981"/>
      <c r="AB1907" s="981"/>
      <c r="AC1907" s="981"/>
      <c r="AD1907" s="981"/>
      <c r="AE1907" s="981"/>
      <c r="AF1907" s="981"/>
    </row>
    <row r="1908" spans="1:32">
      <c r="A1908" s="981"/>
      <c r="B1908" s="635"/>
      <c r="J1908" s="982"/>
      <c r="K1908" s="982"/>
      <c r="O1908" s="981"/>
      <c r="P1908" s="981"/>
      <c r="Q1908" s="981"/>
      <c r="R1908" s="981"/>
      <c r="S1908" s="981"/>
      <c r="T1908" s="981"/>
      <c r="U1908" s="981"/>
      <c r="V1908" s="981"/>
      <c r="W1908" s="981"/>
      <c r="X1908" s="981"/>
      <c r="Y1908" s="981"/>
      <c r="Z1908" s="981"/>
      <c r="AA1908" s="981"/>
      <c r="AB1908" s="981"/>
      <c r="AC1908" s="981"/>
      <c r="AD1908" s="981"/>
      <c r="AE1908" s="981"/>
      <c r="AF1908" s="981"/>
    </row>
    <row r="1909" spans="1:32">
      <c r="A1909" s="981"/>
      <c r="B1909" s="635"/>
      <c r="J1909" s="982"/>
      <c r="K1909" s="982"/>
      <c r="O1909" s="981"/>
      <c r="P1909" s="981"/>
      <c r="Q1909" s="981"/>
      <c r="R1909" s="981"/>
      <c r="S1909" s="981"/>
      <c r="T1909" s="981"/>
      <c r="U1909" s="981"/>
      <c r="V1909" s="981"/>
      <c r="W1909" s="981"/>
      <c r="X1909" s="981"/>
      <c r="Y1909" s="981"/>
      <c r="Z1909" s="981"/>
      <c r="AA1909" s="981"/>
      <c r="AB1909" s="981"/>
      <c r="AC1909" s="981"/>
      <c r="AD1909" s="981"/>
      <c r="AE1909" s="981"/>
      <c r="AF1909" s="981"/>
    </row>
    <row r="1910" spans="1:32">
      <c r="A1910" s="981"/>
      <c r="B1910" s="635"/>
      <c r="J1910" s="982"/>
      <c r="K1910" s="982"/>
      <c r="O1910" s="981"/>
      <c r="P1910" s="981"/>
      <c r="Q1910" s="981"/>
      <c r="R1910" s="981"/>
      <c r="S1910" s="981"/>
      <c r="T1910" s="981"/>
      <c r="U1910" s="981"/>
      <c r="V1910" s="981"/>
      <c r="W1910" s="981"/>
      <c r="X1910" s="981"/>
      <c r="Y1910" s="981"/>
      <c r="Z1910" s="981"/>
      <c r="AA1910" s="981"/>
      <c r="AB1910" s="981"/>
      <c r="AC1910" s="981"/>
      <c r="AD1910" s="981"/>
      <c r="AE1910" s="981"/>
      <c r="AF1910" s="981"/>
    </row>
    <row r="1911" spans="1:32">
      <c r="A1911" s="981"/>
      <c r="B1911" s="635"/>
      <c r="J1911" s="982"/>
      <c r="K1911" s="982"/>
      <c r="O1911" s="981"/>
      <c r="P1911" s="981"/>
      <c r="Q1911" s="981"/>
      <c r="R1911" s="981"/>
      <c r="S1911" s="981"/>
      <c r="T1911" s="981"/>
      <c r="U1911" s="981"/>
      <c r="V1911" s="981"/>
      <c r="W1911" s="981"/>
      <c r="X1911" s="981"/>
      <c r="Y1911" s="981"/>
      <c r="Z1911" s="981"/>
      <c r="AA1911" s="981"/>
      <c r="AB1911" s="981"/>
      <c r="AC1911" s="981"/>
      <c r="AD1911" s="981"/>
      <c r="AE1911" s="981"/>
      <c r="AF1911" s="981"/>
    </row>
    <row r="1912" spans="1:32">
      <c r="A1912" s="981"/>
      <c r="B1912" s="635"/>
      <c r="J1912" s="982"/>
      <c r="K1912" s="982"/>
      <c r="O1912" s="981"/>
      <c r="P1912" s="981"/>
      <c r="Q1912" s="981"/>
      <c r="R1912" s="981"/>
      <c r="S1912" s="981"/>
      <c r="T1912" s="981"/>
      <c r="U1912" s="981"/>
      <c r="V1912" s="981"/>
      <c r="W1912" s="981"/>
      <c r="X1912" s="981"/>
      <c r="Y1912" s="981"/>
      <c r="Z1912" s="981"/>
      <c r="AA1912" s="981"/>
      <c r="AB1912" s="981"/>
      <c r="AC1912" s="981"/>
      <c r="AD1912" s="981"/>
      <c r="AE1912" s="981"/>
      <c r="AF1912" s="981"/>
    </row>
    <row r="1913" spans="1:32">
      <c r="A1913" s="981"/>
      <c r="B1913" s="635"/>
      <c r="J1913" s="982"/>
      <c r="K1913" s="982"/>
      <c r="O1913" s="981"/>
      <c r="P1913" s="981"/>
      <c r="Q1913" s="981"/>
      <c r="R1913" s="981"/>
      <c r="S1913" s="981"/>
      <c r="T1913" s="981"/>
      <c r="U1913" s="981"/>
      <c r="V1913" s="981"/>
      <c r="W1913" s="981"/>
      <c r="X1913" s="981"/>
      <c r="Y1913" s="981"/>
      <c r="Z1913" s="981"/>
      <c r="AA1913" s="981"/>
      <c r="AB1913" s="981"/>
      <c r="AC1913" s="981"/>
      <c r="AD1913" s="981"/>
      <c r="AE1913" s="981"/>
      <c r="AF1913" s="981"/>
    </row>
    <row r="1914" spans="1:32">
      <c r="A1914" s="981"/>
      <c r="B1914" s="635"/>
      <c r="J1914" s="982"/>
      <c r="K1914" s="982"/>
      <c r="O1914" s="981"/>
      <c r="P1914" s="981"/>
      <c r="Q1914" s="981"/>
      <c r="R1914" s="981"/>
      <c r="S1914" s="981"/>
      <c r="T1914" s="981"/>
      <c r="U1914" s="981"/>
      <c r="V1914" s="981"/>
      <c r="W1914" s="981"/>
      <c r="X1914" s="981"/>
      <c r="Y1914" s="981"/>
      <c r="Z1914" s="981"/>
      <c r="AA1914" s="981"/>
      <c r="AB1914" s="981"/>
      <c r="AC1914" s="981"/>
      <c r="AD1914" s="981"/>
      <c r="AE1914" s="981"/>
      <c r="AF1914" s="981"/>
    </row>
    <row r="1915" spans="1:32">
      <c r="A1915" s="981"/>
      <c r="B1915" s="635"/>
      <c r="J1915" s="982"/>
      <c r="K1915" s="982"/>
      <c r="O1915" s="981"/>
      <c r="P1915" s="981"/>
      <c r="Q1915" s="981"/>
      <c r="R1915" s="981"/>
      <c r="S1915" s="981"/>
      <c r="T1915" s="981"/>
      <c r="U1915" s="981"/>
      <c r="V1915" s="981"/>
      <c r="W1915" s="981"/>
      <c r="X1915" s="981"/>
      <c r="Y1915" s="981"/>
      <c r="Z1915" s="981"/>
      <c r="AA1915" s="981"/>
      <c r="AB1915" s="981"/>
      <c r="AC1915" s="981"/>
      <c r="AD1915" s="981"/>
      <c r="AE1915" s="981"/>
      <c r="AF1915" s="981"/>
    </row>
    <row r="1916" spans="1:32">
      <c r="A1916" s="981"/>
      <c r="B1916" s="635"/>
      <c r="J1916" s="982"/>
      <c r="K1916" s="982"/>
      <c r="O1916" s="981"/>
      <c r="P1916" s="981"/>
      <c r="Q1916" s="981"/>
      <c r="R1916" s="981"/>
      <c r="S1916" s="981"/>
      <c r="T1916" s="981"/>
      <c r="U1916" s="981"/>
      <c r="V1916" s="981"/>
      <c r="W1916" s="981"/>
      <c r="X1916" s="981"/>
      <c r="Y1916" s="981"/>
      <c r="Z1916" s="981"/>
      <c r="AA1916" s="981"/>
      <c r="AB1916" s="981"/>
      <c r="AC1916" s="981"/>
      <c r="AD1916" s="981"/>
      <c r="AE1916" s="981"/>
      <c r="AF1916" s="981"/>
    </row>
    <row r="1917" spans="1:32">
      <c r="A1917" s="981"/>
      <c r="B1917" s="635"/>
      <c r="J1917" s="982"/>
      <c r="K1917" s="982"/>
      <c r="O1917" s="981"/>
      <c r="P1917" s="981"/>
      <c r="Q1917" s="981"/>
      <c r="R1917" s="981"/>
      <c r="S1917" s="981"/>
      <c r="T1917" s="981"/>
      <c r="U1917" s="981"/>
      <c r="V1917" s="981"/>
      <c r="W1917" s="981"/>
      <c r="X1917" s="981"/>
      <c r="Y1917" s="981"/>
      <c r="Z1917" s="981"/>
      <c r="AA1917" s="981"/>
      <c r="AB1917" s="981"/>
      <c r="AC1917" s="981"/>
      <c r="AD1917" s="981"/>
      <c r="AE1917" s="981"/>
      <c r="AF1917" s="981"/>
    </row>
    <row r="1918" spans="1:32">
      <c r="A1918" s="981"/>
      <c r="B1918" s="635"/>
      <c r="J1918" s="982"/>
      <c r="K1918" s="982"/>
      <c r="O1918" s="981"/>
      <c r="P1918" s="981"/>
      <c r="Q1918" s="981"/>
      <c r="R1918" s="981"/>
      <c r="S1918" s="981"/>
      <c r="T1918" s="981"/>
      <c r="U1918" s="981"/>
      <c r="V1918" s="981"/>
      <c r="W1918" s="981"/>
      <c r="X1918" s="981"/>
      <c r="Y1918" s="981"/>
      <c r="Z1918" s="981"/>
      <c r="AA1918" s="981"/>
      <c r="AB1918" s="981"/>
      <c r="AC1918" s="981"/>
      <c r="AD1918" s="981"/>
      <c r="AE1918" s="981"/>
      <c r="AF1918" s="981"/>
    </row>
    <row r="1919" spans="1:32">
      <c r="A1919" s="981"/>
      <c r="B1919" s="635"/>
      <c r="J1919" s="982"/>
      <c r="K1919" s="982"/>
      <c r="O1919" s="981"/>
      <c r="P1919" s="981"/>
      <c r="Q1919" s="981"/>
      <c r="R1919" s="981"/>
      <c r="S1919" s="981"/>
      <c r="T1919" s="981"/>
      <c r="U1919" s="981"/>
      <c r="V1919" s="981"/>
      <c r="W1919" s="981"/>
      <c r="X1919" s="981"/>
      <c r="Y1919" s="981"/>
      <c r="Z1919" s="981"/>
      <c r="AA1919" s="981"/>
      <c r="AB1919" s="981"/>
      <c r="AC1919" s="981"/>
      <c r="AD1919" s="981"/>
      <c r="AE1919" s="981"/>
      <c r="AF1919" s="981"/>
    </row>
    <row r="1920" spans="1:32">
      <c r="A1920" s="981"/>
      <c r="B1920" s="635"/>
      <c r="J1920" s="982"/>
      <c r="K1920" s="982"/>
      <c r="O1920" s="981"/>
      <c r="P1920" s="981"/>
      <c r="Q1920" s="981"/>
      <c r="R1920" s="981"/>
      <c r="S1920" s="981"/>
      <c r="T1920" s="981"/>
      <c r="U1920" s="981"/>
      <c r="V1920" s="981"/>
      <c r="W1920" s="981"/>
      <c r="X1920" s="981"/>
      <c r="Y1920" s="981"/>
      <c r="Z1920" s="981"/>
      <c r="AA1920" s="981"/>
      <c r="AB1920" s="981"/>
      <c r="AC1920" s="981"/>
      <c r="AD1920" s="981"/>
      <c r="AE1920" s="981"/>
      <c r="AF1920" s="981"/>
    </row>
    <row r="1921" spans="1:32">
      <c r="A1921" s="981"/>
      <c r="B1921" s="635"/>
      <c r="J1921" s="982"/>
      <c r="K1921" s="982"/>
      <c r="O1921" s="981"/>
      <c r="P1921" s="981"/>
      <c r="Q1921" s="981"/>
      <c r="R1921" s="981"/>
      <c r="S1921" s="981"/>
      <c r="T1921" s="981"/>
      <c r="U1921" s="981"/>
      <c r="V1921" s="981"/>
      <c r="W1921" s="981"/>
      <c r="X1921" s="981"/>
      <c r="Y1921" s="981"/>
      <c r="Z1921" s="981"/>
      <c r="AA1921" s="981"/>
      <c r="AB1921" s="981"/>
      <c r="AC1921" s="981"/>
      <c r="AD1921" s="981"/>
      <c r="AE1921" s="981"/>
      <c r="AF1921" s="981"/>
    </row>
    <row r="1922" spans="1:32">
      <c r="A1922" s="981"/>
      <c r="B1922" s="635"/>
      <c r="J1922" s="982"/>
      <c r="K1922" s="982"/>
      <c r="O1922" s="981"/>
      <c r="P1922" s="981"/>
      <c r="Q1922" s="981"/>
      <c r="R1922" s="981"/>
      <c r="S1922" s="981"/>
      <c r="T1922" s="981"/>
      <c r="U1922" s="981"/>
      <c r="V1922" s="981"/>
      <c r="W1922" s="981"/>
      <c r="X1922" s="981"/>
      <c r="Y1922" s="981"/>
      <c r="Z1922" s="981"/>
      <c r="AA1922" s="981"/>
      <c r="AB1922" s="981"/>
      <c r="AC1922" s="981"/>
      <c r="AD1922" s="981"/>
      <c r="AE1922" s="981"/>
      <c r="AF1922" s="981"/>
    </row>
    <row r="1923" spans="1:32">
      <c r="A1923" s="981"/>
      <c r="B1923" s="635"/>
      <c r="J1923" s="982"/>
      <c r="K1923" s="982"/>
      <c r="O1923" s="981"/>
      <c r="P1923" s="981"/>
      <c r="Q1923" s="981"/>
      <c r="R1923" s="981"/>
      <c r="S1923" s="981"/>
      <c r="T1923" s="981"/>
      <c r="U1923" s="981"/>
      <c r="V1923" s="981"/>
      <c r="W1923" s="981"/>
      <c r="X1923" s="981"/>
      <c r="Y1923" s="981"/>
      <c r="Z1923" s="981"/>
      <c r="AA1923" s="981"/>
      <c r="AB1923" s="981"/>
      <c r="AC1923" s="981"/>
      <c r="AD1923" s="981"/>
      <c r="AE1923" s="981"/>
      <c r="AF1923" s="981"/>
    </row>
    <row r="1924" spans="1:32">
      <c r="A1924" s="981"/>
      <c r="B1924" s="635"/>
      <c r="J1924" s="982"/>
      <c r="K1924" s="982"/>
      <c r="O1924" s="981"/>
      <c r="P1924" s="981"/>
      <c r="Q1924" s="981"/>
      <c r="R1924" s="981"/>
      <c r="S1924" s="981"/>
      <c r="T1924" s="981"/>
      <c r="U1924" s="981"/>
      <c r="V1924" s="981"/>
      <c r="W1924" s="981"/>
      <c r="X1924" s="981"/>
      <c r="Y1924" s="981"/>
      <c r="Z1924" s="981"/>
      <c r="AA1924" s="981"/>
      <c r="AB1924" s="981"/>
      <c r="AC1924" s="981"/>
      <c r="AD1924" s="981"/>
      <c r="AE1924" s="981"/>
      <c r="AF1924" s="981"/>
    </row>
    <row r="1925" spans="1:32">
      <c r="A1925" s="981"/>
      <c r="B1925" s="635"/>
      <c r="J1925" s="982"/>
      <c r="K1925" s="982"/>
      <c r="O1925" s="981"/>
      <c r="P1925" s="981"/>
      <c r="Q1925" s="981"/>
      <c r="R1925" s="981"/>
      <c r="S1925" s="981"/>
      <c r="T1925" s="981"/>
      <c r="U1925" s="981"/>
      <c r="V1925" s="981"/>
      <c r="W1925" s="981"/>
      <c r="X1925" s="981"/>
      <c r="Y1925" s="981"/>
      <c r="Z1925" s="981"/>
      <c r="AA1925" s="981"/>
      <c r="AB1925" s="981"/>
      <c r="AC1925" s="981"/>
      <c r="AD1925" s="981"/>
      <c r="AE1925" s="981"/>
      <c r="AF1925" s="981"/>
    </row>
    <row r="1926" spans="1:32">
      <c r="A1926" s="981"/>
      <c r="B1926" s="635"/>
      <c r="J1926" s="982"/>
      <c r="K1926" s="982"/>
      <c r="O1926" s="981"/>
      <c r="P1926" s="981"/>
      <c r="Q1926" s="981"/>
      <c r="R1926" s="981"/>
      <c r="S1926" s="981"/>
      <c r="T1926" s="981"/>
      <c r="U1926" s="981"/>
      <c r="V1926" s="981"/>
      <c r="W1926" s="981"/>
      <c r="X1926" s="981"/>
      <c r="Y1926" s="981"/>
      <c r="Z1926" s="981"/>
      <c r="AA1926" s="981"/>
      <c r="AB1926" s="981"/>
      <c r="AC1926" s="981"/>
      <c r="AD1926" s="981"/>
      <c r="AE1926" s="981"/>
      <c r="AF1926" s="981"/>
    </row>
    <row r="1927" spans="1:32">
      <c r="A1927" s="981"/>
      <c r="B1927" s="635"/>
      <c r="J1927" s="982"/>
      <c r="K1927" s="982"/>
      <c r="O1927" s="981"/>
      <c r="P1927" s="981"/>
      <c r="Q1927" s="981"/>
      <c r="R1927" s="981"/>
      <c r="S1927" s="981"/>
      <c r="T1927" s="981"/>
      <c r="U1927" s="981"/>
      <c r="V1927" s="981"/>
      <c r="W1927" s="981"/>
      <c r="X1927" s="981"/>
      <c r="Y1927" s="981"/>
      <c r="Z1927" s="981"/>
      <c r="AA1927" s="981"/>
      <c r="AB1927" s="981"/>
      <c r="AC1927" s="981"/>
      <c r="AD1927" s="981"/>
      <c r="AE1927" s="981"/>
      <c r="AF1927" s="981"/>
    </row>
    <row r="1928" spans="1:32">
      <c r="A1928" s="981"/>
      <c r="B1928" s="635"/>
      <c r="J1928" s="982"/>
      <c r="K1928" s="982"/>
      <c r="O1928" s="981"/>
      <c r="P1928" s="981"/>
      <c r="Q1928" s="981"/>
      <c r="R1928" s="981"/>
      <c r="S1928" s="981"/>
      <c r="T1928" s="981"/>
      <c r="U1928" s="981"/>
      <c r="V1928" s="981"/>
      <c r="W1928" s="981"/>
      <c r="X1928" s="981"/>
      <c r="Y1928" s="981"/>
      <c r="Z1928" s="981"/>
      <c r="AA1928" s="981"/>
      <c r="AB1928" s="981"/>
      <c r="AC1928" s="981"/>
      <c r="AD1928" s="981"/>
      <c r="AE1928" s="981"/>
      <c r="AF1928" s="981"/>
    </row>
    <row r="1929" spans="1:32">
      <c r="A1929" s="981"/>
      <c r="B1929" s="635"/>
      <c r="J1929" s="982"/>
      <c r="K1929" s="982"/>
      <c r="O1929" s="981"/>
      <c r="P1929" s="981"/>
      <c r="Q1929" s="981"/>
      <c r="R1929" s="981"/>
      <c r="S1929" s="981"/>
      <c r="T1929" s="981"/>
      <c r="U1929" s="981"/>
      <c r="V1929" s="981"/>
      <c r="W1929" s="981"/>
      <c r="X1929" s="981"/>
      <c r="Y1929" s="981"/>
      <c r="Z1929" s="981"/>
      <c r="AA1929" s="981"/>
      <c r="AB1929" s="981"/>
      <c r="AC1929" s="981"/>
      <c r="AD1929" s="981"/>
      <c r="AE1929" s="981"/>
      <c r="AF1929" s="981"/>
    </row>
    <row r="1930" spans="1:32">
      <c r="A1930" s="981"/>
      <c r="B1930" s="635"/>
      <c r="J1930" s="982"/>
      <c r="K1930" s="982"/>
      <c r="O1930" s="981"/>
      <c r="P1930" s="981"/>
      <c r="Q1930" s="981"/>
      <c r="R1930" s="981"/>
      <c r="S1930" s="981"/>
      <c r="T1930" s="981"/>
      <c r="U1930" s="981"/>
      <c r="V1930" s="981"/>
      <c r="W1930" s="981"/>
      <c r="X1930" s="981"/>
      <c r="Y1930" s="981"/>
      <c r="Z1930" s="981"/>
      <c r="AA1930" s="981"/>
      <c r="AB1930" s="981"/>
      <c r="AC1930" s="981"/>
      <c r="AD1930" s="981"/>
      <c r="AE1930" s="981"/>
      <c r="AF1930" s="981"/>
    </row>
    <row r="1931" spans="1:32">
      <c r="A1931" s="981"/>
      <c r="B1931" s="635"/>
      <c r="J1931" s="982"/>
      <c r="K1931" s="982"/>
      <c r="O1931" s="981"/>
      <c r="P1931" s="981"/>
      <c r="Q1931" s="981"/>
      <c r="R1931" s="981"/>
      <c r="S1931" s="981"/>
      <c r="T1931" s="981"/>
      <c r="U1931" s="981"/>
      <c r="V1931" s="981"/>
      <c r="W1931" s="981"/>
      <c r="X1931" s="981"/>
      <c r="Y1931" s="981"/>
      <c r="Z1931" s="981"/>
      <c r="AA1931" s="981"/>
      <c r="AB1931" s="981"/>
      <c r="AC1931" s="981"/>
      <c r="AD1931" s="981"/>
      <c r="AE1931" s="981"/>
      <c r="AF1931" s="981"/>
    </row>
    <row r="1932" spans="1:32">
      <c r="A1932" s="981"/>
      <c r="B1932" s="635"/>
      <c r="J1932" s="982"/>
      <c r="K1932" s="982"/>
      <c r="O1932" s="981"/>
      <c r="P1932" s="981"/>
      <c r="Q1932" s="981"/>
      <c r="R1932" s="981"/>
      <c r="S1932" s="981"/>
      <c r="T1932" s="981"/>
      <c r="U1932" s="981"/>
      <c r="V1932" s="981"/>
      <c r="W1932" s="981"/>
      <c r="X1932" s="981"/>
      <c r="Y1932" s="981"/>
      <c r="Z1932" s="981"/>
      <c r="AA1932" s="981"/>
      <c r="AB1932" s="981"/>
      <c r="AC1932" s="981"/>
      <c r="AD1932" s="981"/>
      <c r="AE1932" s="981"/>
      <c r="AF1932" s="981"/>
    </row>
    <row r="1933" spans="1:32">
      <c r="A1933" s="981"/>
      <c r="B1933" s="635"/>
      <c r="J1933" s="982"/>
      <c r="K1933" s="982"/>
      <c r="O1933" s="981"/>
      <c r="P1933" s="981"/>
      <c r="Q1933" s="981"/>
      <c r="R1933" s="981"/>
      <c r="S1933" s="981"/>
      <c r="T1933" s="981"/>
      <c r="U1933" s="981"/>
      <c r="V1933" s="981"/>
      <c r="W1933" s="981"/>
      <c r="X1933" s="981"/>
      <c r="Y1933" s="981"/>
      <c r="Z1933" s="981"/>
      <c r="AA1933" s="981"/>
      <c r="AB1933" s="981"/>
      <c r="AC1933" s="981"/>
      <c r="AD1933" s="981"/>
      <c r="AE1933" s="981"/>
      <c r="AF1933" s="981"/>
    </row>
    <row r="1934" spans="1:32">
      <c r="A1934" s="981"/>
      <c r="B1934" s="635"/>
      <c r="J1934" s="982"/>
      <c r="K1934" s="982"/>
      <c r="O1934" s="981"/>
      <c r="P1934" s="981"/>
      <c r="Q1934" s="981"/>
      <c r="R1934" s="981"/>
      <c r="S1934" s="981"/>
      <c r="T1934" s="981"/>
      <c r="U1934" s="981"/>
      <c r="V1934" s="981"/>
      <c r="W1934" s="981"/>
      <c r="X1934" s="981"/>
      <c r="Y1934" s="981"/>
      <c r="Z1934" s="981"/>
      <c r="AA1934" s="981"/>
      <c r="AB1934" s="981"/>
      <c r="AC1934" s="981"/>
      <c r="AD1934" s="981"/>
      <c r="AE1934" s="981"/>
      <c r="AF1934" s="981"/>
    </row>
    <row r="1935" spans="1:32">
      <c r="A1935" s="981"/>
      <c r="B1935" s="635"/>
      <c r="J1935" s="982"/>
      <c r="K1935" s="982"/>
      <c r="O1935" s="981"/>
      <c r="P1935" s="981"/>
      <c r="Q1935" s="981"/>
      <c r="R1935" s="981"/>
      <c r="S1935" s="981"/>
      <c r="T1935" s="981"/>
      <c r="U1935" s="981"/>
      <c r="V1935" s="981"/>
      <c r="W1935" s="981"/>
      <c r="X1935" s="981"/>
      <c r="Y1935" s="981"/>
      <c r="Z1935" s="981"/>
      <c r="AA1935" s="981"/>
      <c r="AB1935" s="981"/>
      <c r="AC1935" s="981"/>
      <c r="AD1935" s="981"/>
      <c r="AE1935" s="981"/>
      <c r="AF1935" s="981"/>
    </row>
    <row r="1936" spans="1:32">
      <c r="A1936" s="981"/>
      <c r="B1936" s="635"/>
      <c r="J1936" s="982"/>
      <c r="K1936" s="982"/>
      <c r="O1936" s="981"/>
      <c r="P1936" s="981"/>
      <c r="Q1936" s="981"/>
      <c r="R1936" s="981"/>
      <c r="S1936" s="981"/>
      <c r="T1936" s="981"/>
      <c r="U1936" s="981"/>
      <c r="V1936" s="981"/>
      <c r="W1936" s="981"/>
      <c r="X1936" s="981"/>
      <c r="Y1936" s="981"/>
      <c r="Z1936" s="981"/>
      <c r="AA1936" s="981"/>
      <c r="AB1936" s="981"/>
      <c r="AC1936" s="981"/>
      <c r="AD1936" s="981"/>
      <c r="AE1936" s="981"/>
      <c r="AF1936" s="981"/>
    </row>
    <row r="1937" spans="1:32">
      <c r="A1937" s="981"/>
      <c r="B1937" s="635"/>
      <c r="J1937" s="982"/>
      <c r="K1937" s="982"/>
      <c r="O1937" s="981"/>
      <c r="P1937" s="981"/>
      <c r="Q1937" s="981"/>
      <c r="R1937" s="981"/>
      <c r="S1937" s="981"/>
      <c r="T1937" s="981"/>
      <c r="U1937" s="981"/>
      <c r="V1937" s="981"/>
      <c r="W1937" s="981"/>
      <c r="X1937" s="981"/>
      <c r="Y1937" s="981"/>
      <c r="Z1937" s="981"/>
      <c r="AA1937" s="981"/>
      <c r="AB1937" s="981"/>
      <c r="AC1937" s="981"/>
      <c r="AD1937" s="981"/>
      <c r="AE1937" s="981"/>
      <c r="AF1937" s="981"/>
    </row>
    <row r="1938" spans="1:32">
      <c r="A1938" s="981"/>
      <c r="B1938" s="635"/>
      <c r="J1938" s="982"/>
      <c r="K1938" s="982"/>
      <c r="O1938" s="981"/>
      <c r="P1938" s="981"/>
      <c r="Q1938" s="981"/>
      <c r="R1938" s="981"/>
      <c r="S1938" s="981"/>
      <c r="T1938" s="981"/>
      <c r="U1938" s="981"/>
      <c r="V1938" s="981"/>
      <c r="W1938" s="981"/>
      <c r="X1938" s="981"/>
      <c r="Y1938" s="981"/>
      <c r="Z1938" s="981"/>
      <c r="AA1938" s="981"/>
      <c r="AB1938" s="981"/>
      <c r="AC1938" s="981"/>
      <c r="AD1938" s="981"/>
      <c r="AE1938" s="981"/>
      <c r="AF1938" s="981"/>
    </row>
    <row r="1939" spans="1:32">
      <c r="A1939" s="981"/>
      <c r="B1939" s="635"/>
      <c r="J1939" s="982"/>
      <c r="K1939" s="982"/>
      <c r="O1939" s="981"/>
      <c r="P1939" s="981"/>
      <c r="Q1939" s="981"/>
      <c r="R1939" s="981"/>
      <c r="S1939" s="981"/>
      <c r="T1939" s="981"/>
      <c r="U1939" s="981"/>
      <c r="V1939" s="981"/>
      <c r="W1939" s="981"/>
      <c r="X1939" s="981"/>
      <c r="Y1939" s="981"/>
      <c r="Z1939" s="981"/>
      <c r="AA1939" s="981"/>
      <c r="AB1939" s="981"/>
      <c r="AC1939" s="981"/>
      <c r="AD1939" s="981"/>
      <c r="AE1939" s="981"/>
      <c r="AF1939" s="981"/>
    </row>
    <row r="1940" spans="1:32">
      <c r="A1940" s="981"/>
      <c r="B1940" s="635"/>
      <c r="J1940" s="982"/>
      <c r="K1940" s="982"/>
      <c r="O1940" s="981"/>
      <c r="P1940" s="981"/>
      <c r="Q1940" s="981"/>
      <c r="R1940" s="981"/>
      <c r="S1940" s="981"/>
      <c r="T1940" s="981"/>
      <c r="U1940" s="981"/>
      <c r="V1940" s="981"/>
      <c r="W1940" s="981"/>
      <c r="X1940" s="981"/>
      <c r="Y1940" s="981"/>
      <c r="Z1940" s="981"/>
      <c r="AA1940" s="981"/>
      <c r="AB1940" s="981"/>
      <c r="AC1940" s="981"/>
      <c r="AD1940" s="981"/>
      <c r="AE1940" s="981"/>
      <c r="AF1940" s="981"/>
    </row>
    <row r="1941" spans="1:32">
      <c r="A1941" s="981"/>
      <c r="B1941" s="635"/>
      <c r="J1941" s="982"/>
      <c r="K1941" s="982"/>
      <c r="O1941" s="981"/>
      <c r="P1941" s="981"/>
      <c r="Q1941" s="981"/>
      <c r="R1941" s="981"/>
      <c r="S1941" s="981"/>
      <c r="T1941" s="981"/>
      <c r="U1941" s="981"/>
      <c r="V1941" s="981"/>
      <c r="W1941" s="981"/>
      <c r="X1941" s="981"/>
      <c r="Y1941" s="981"/>
      <c r="Z1941" s="981"/>
      <c r="AA1941" s="981"/>
      <c r="AB1941" s="981"/>
      <c r="AC1941" s="981"/>
      <c r="AD1941" s="981"/>
      <c r="AE1941" s="981"/>
      <c r="AF1941" s="981"/>
    </row>
    <row r="1942" spans="1:32">
      <c r="A1942" s="981"/>
      <c r="B1942" s="635"/>
      <c r="J1942" s="982"/>
      <c r="K1942" s="982"/>
      <c r="O1942" s="981"/>
      <c r="P1942" s="981"/>
      <c r="Q1942" s="981"/>
      <c r="R1942" s="981"/>
      <c r="S1942" s="981"/>
      <c r="T1942" s="981"/>
      <c r="U1942" s="981"/>
      <c r="V1942" s="981"/>
      <c r="W1942" s="981"/>
      <c r="X1942" s="981"/>
      <c r="Y1942" s="981"/>
      <c r="Z1942" s="981"/>
      <c r="AA1942" s="981"/>
      <c r="AB1942" s="981"/>
      <c r="AC1942" s="981"/>
      <c r="AD1942" s="981"/>
      <c r="AE1942" s="981"/>
      <c r="AF1942" s="981"/>
    </row>
    <row r="1943" spans="1:32">
      <c r="A1943" s="981"/>
      <c r="B1943" s="635"/>
      <c r="J1943" s="982"/>
      <c r="K1943" s="982"/>
      <c r="O1943" s="981"/>
      <c r="P1943" s="981"/>
      <c r="Q1943" s="981"/>
      <c r="R1943" s="981"/>
      <c r="S1943" s="981"/>
      <c r="T1943" s="981"/>
      <c r="U1943" s="981"/>
      <c r="V1943" s="981"/>
      <c r="W1943" s="981"/>
      <c r="X1943" s="981"/>
      <c r="Y1943" s="981"/>
      <c r="Z1943" s="981"/>
      <c r="AA1943" s="981"/>
      <c r="AB1943" s="981"/>
      <c r="AC1943" s="981"/>
      <c r="AD1943" s="981"/>
      <c r="AE1943" s="981"/>
      <c r="AF1943" s="981"/>
    </row>
    <row r="1944" spans="1:32">
      <c r="A1944" s="981"/>
      <c r="B1944" s="635"/>
      <c r="J1944" s="982"/>
      <c r="K1944" s="982"/>
      <c r="O1944" s="981"/>
      <c r="P1944" s="981"/>
      <c r="Q1944" s="981"/>
      <c r="R1944" s="981"/>
      <c r="S1944" s="981"/>
      <c r="T1944" s="981"/>
      <c r="U1944" s="981"/>
      <c r="V1944" s="981"/>
      <c r="W1944" s="981"/>
      <c r="X1944" s="981"/>
      <c r="Y1944" s="981"/>
      <c r="Z1944" s="981"/>
      <c r="AA1944" s="981"/>
      <c r="AB1944" s="981"/>
      <c r="AC1944" s="981"/>
      <c r="AD1944" s="981"/>
      <c r="AE1944" s="981"/>
      <c r="AF1944" s="981"/>
    </row>
    <row r="1945" spans="1:32">
      <c r="A1945" s="981"/>
      <c r="B1945" s="635"/>
      <c r="J1945" s="982"/>
      <c r="K1945" s="982"/>
      <c r="O1945" s="981"/>
      <c r="P1945" s="981"/>
      <c r="Q1945" s="981"/>
      <c r="R1945" s="981"/>
      <c r="S1945" s="981"/>
      <c r="T1945" s="981"/>
      <c r="U1945" s="981"/>
      <c r="V1945" s="981"/>
      <c r="W1945" s="981"/>
      <c r="X1945" s="981"/>
      <c r="Y1945" s="981"/>
      <c r="Z1945" s="981"/>
      <c r="AA1945" s="981"/>
      <c r="AB1945" s="981"/>
      <c r="AC1945" s="981"/>
      <c r="AD1945" s="981"/>
      <c r="AE1945" s="981"/>
      <c r="AF1945" s="981"/>
    </row>
    <row r="1946" spans="1:32">
      <c r="A1946" s="981"/>
      <c r="B1946" s="635"/>
      <c r="J1946" s="982"/>
      <c r="K1946" s="982"/>
      <c r="O1946" s="981"/>
      <c r="P1946" s="981"/>
      <c r="Q1946" s="981"/>
      <c r="R1946" s="981"/>
      <c r="S1946" s="981"/>
      <c r="T1946" s="981"/>
      <c r="U1946" s="981"/>
      <c r="V1946" s="981"/>
      <c r="W1946" s="981"/>
      <c r="X1946" s="981"/>
      <c r="Y1946" s="981"/>
      <c r="Z1946" s="981"/>
      <c r="AA1946" s="981"/>
      <c r="AB1946" s="981"/>
      <c r="AC1946" s="981"/>
      <c r="AD1946" s="981"/>
      <c r="AE1946" s="981"/>
      <c r="AF1946" s="981"/>
    </row>
    <row r="1947" spans="1:32">
      <c r="A1947" s="981"/>
      <c r="B1947" s="635"/>
      <c r="J1947" s="982"/>
      <c r="K1947" s="982"/>
      <c r="O1947" s="981"/>
      <c r="P1947" s="981"/>
      <c r="Q1947" s="981"/>
      <c r="R1947" s="981"/>
      <c r="S1947" s="981"/>
      <c r="T1947" s="981"/>
      <c r="U1947" s="981"/>
      <c r="V1947" s="981"/>
      <c r="W1947" s="981"/>
      <c r="X1947" s="981"/>
      <c r="Y1947" s="981"/>
      <c r="Z1947" s="981"/>
      <c r="AA1947" s="981"/>
      <c r="AB1947" s="981"/>
      <c r="AC1947" s="981"/>
      <c r="AD1947" s="981"/>
      <c r="AE1947" s="981"/>
      <c r="AF1947" s="981"/>
    </row>
    <row r="1948" spans="1:32">
      <c r="A1948" s="981"/>
      <c r="B1948" s="635"/>
      <c r="J1948" s="982"/>
      <c r="K1948" s="982"/>
      <c r="O1948" s="981"/>
      <c r="P1948" s="981"/>
      <c r="Q1948" s="981"/>
      <c r="R1948" s="981"/>
      <c r="S1948" s="981"/>
      <c r="T1948" s="981"/>
      <c r="U1948" s="981"/>
      <c r="V1948" s="981"/>
      <c r="W1948" s="981"/>
      <c r="X1948" s="981"/>
      <c r="Y1948" s="981"/>
      <c r="Z1948" s="981"/>
      <c r="AA1948" s="981"/>
      <c r="AB1948" s="981"/>
      <c r="AC1948" s="981"/>
      <c r="AD1948" s="981"/>
      <c r="AE1948" s="981"/>
      <c r="AF1948" s="981"/>
    </row>
    <row r="1949" spans="1:32">
      <c r="A1949" s="981"/>
      <c r="B1949" s="635"/>
      <c r="J1949" s="982"/>
      <c r="K1949" s="982"/>
      <c r="O1949" s="981"/>
      <c r="P1949" s="981"/>
      <c r="Q1949" s="981"/>
      <c r="R1949" s="981"/>
      <c r="S1949" s="981"/>
      <c r="T1949" s="981"/>
      <c r="U1949" s="981"/>
      <c r="V1949" s="981"/>
      <c r="W1949" s="981"/>
      <c r="X1949" s="981"/>
      <c r="Y1949" s="981"/>
      <c r="Z1949" s="981"/>
      <c r="AA1949" s="981"/>
      <c r="AB1949" s="981"/>
      <c r="AC1949" s="981"/>
      <c r="AD1949" s="981"/>
      <c r="AE1949" s="981"/>
      <c r="AF1949" s="981"/>
    </row>
    <row r="1950" spans="1:32">
      <c r="A1950" s="981"/>
      <c r="B1950" s="635"/>
      <c r="J1950" s="982"/>
      <c r="K1950" s="982"/>
      <c r="O1950" s="981"/>
      <c r="P1950" s="981"/>
      <c r="Q1950" s="981"/>
      <c r="R1950" s="981"/>
      <c r="S1950" s="981"/>
      <c r="T1950" s="981"/>
      <c r="U1950" s="981"/>
      <c r="V1950" s="981"/>
      <c r="W1950" s="981"/>
      <c r="X1950" s="981"/>
      <c r="Y1950" s="981"/>
      <c r="Z1950" s="981"/>
      <c r="AA1950" s="981"/>
      <c r="AB1950" s="981"/>
      <c r="AC1950" s="981"/>
      <c r="AD1950" s="981"/>
      <c r="AE1950" s="981"/>
      <c r="AF1950" s="981"/>
    </row>
    <row r="1951" spans="1:32">
      <c r="A1951" s="981"/>
      <c r="B1951" s="635"/>
      <c r="J1951" s="982"/>
      <c r="K1951" s="982"/>
      <c r="O1951" s="981"/>
      <c r="P1951" s="981"/>
      <c r="Q1951" s="981"/>
      <c r="R1951" s="981"/>
      <c r="S1951" s="981"/>
      <c r="T1951" s="981"/>
      <c r="U1951" s="981"/>
      <c r="V1951" s="981"/>
      <c r="W1951" s="981"/>
      <c r="X1951" s="981"/>
      <c r="Y1951" s="981"/>
      <c r="Z1951" s="981"/>
      <c r="AA1951" s="981"/>
      <c r="AB1951" s="981"/>
      <c r="AC1951" s="981"/>
      <c r="AD1951" s="981"/>
      <c r="AE1951" s="981"/>
      <c r="AF1951" s="981"/>
    </row>
    <row r="1952" spans="1:32">
      <c r="A1952" s="981"/>
      <c r="B1952" s="635"/>
      <c r="J1952" s="982"/>
      <c r="K1952" s="982"/>
      <c r="O1952" s="981"/>
      <c r="P1952" s="981"/>
      <c r="Q1952" s="981"/>
      <c r="R1952" s="981"/>
      <c r="S1952" s="981"/>
      <c r="T1952" s="981"/>
      <c r="U1952" s="981"/>
      <c r="V1952" s="981"/>
      <c r="W1952" s="981"/>
      <c r="X1952" s="981"/>
      <c r="Y1952" s="981"/>
      <c r="Z1952" s="981"/>
      <c r="AA1952" s="981"/>
      <c r="AB1952" s="981"/>
      <c r="AC1952" s="981"/>
      <c r="AD1952" s="981"/>
      <c r="AE1952" s="981"/>
      <c r="AF1952" s="981"/>
    </row>
    <row r="1953" spans="1:32">
      <c r="A1953" s="981"/>
      <c r="B1953" s="635"/>
      <c r="J1953" s="982"/>
      <c r="K1953" s="982"/>
      <c r="O1953" s="981"/>
      <c r="P1953" s="981"/>
      <c r="Q1953" s="981"/>
      <c r="R1953" s="981"/>
      <c r="S1953" s="981"/>
      <c r="T1953" s="981"/>
      <c r="U1953" s="981"/>
      <c r="V1953" s="981"/>
      <c r="W1953" s="981"/>
      <c r="X1953" s="981"/>
      <c r="Y1953" s="981"/>
      <c r="Z1953" s="981"/>
      <c r="AA1953" s="981"/>
      <c r="AB1953" s="981"/>
      <c r="AC1953" s="981"/>
      <c r="AD1953" s="981"/>
      <c r="AE1953" s="981"/>
      <c r="AF1953" s="981"/>
    </row>
    <row r="1954" spans="1:32">
      <c r="A1954" s="981"/>
      <c r="B1954" s="635"/>
      <c r="J1954" s="982"/>
      <c r="K1954" s="982"/>
      <c r="O1954" s="981"/>
      <c r="P1954" s="981"/>
      <c r="Q1954" s="981"/>
      <c r="R1954" s="981"/>
      <c r="S1954" s="981"/>
      <c r="T1954" s="981"/>
      <c r="U1954" s="981"/>
      <c r="V1954" s="981"/>
      <c r="W1954" s="981"/>
      <c r="X1954" s="981"/>
      <c r="Y1954" s="981"/>
      <c r="Z1954" s="981"/>
      <c r="AA1954" s="981"/>
      <c r="AB1954" s="981"/>
      <c r="AC1954" s="981"/>
      <c r="AD1954" s="981"/>
      <c r="AE1954" s="981"/>
      <c r="AF1954" s="981"/>
    </row>
    <row r="1955" spans="1:32">
      <c r="A1955" s="981"/>
      <c r="B1955" s="635"/>
      <c r="J1955" s="982"/>
      <c r="K1955" s="982"/>
      <c r="O1955" s="981"/>
      <c r="P1955" s="981"/>
      <c r="Q1955" s="981"/>
      <c r="R1955" s="981"/>
      <c r="S1955" s="981"/>
      <c r="T1955" s="981"/>
      <c r="U1955" s="981"/>
      <c r="V1955" s="981"/>
      <c r="W1955" s="981"/>
      <c r="X1955" s="981"/>
      <c r="Y1955" s="981"/>
      <c r="Z1955" s="981"/>
      <c r="AA1955" s="981"/>
      <c r="AB1955" s="981"/>
      <c r="AC1955" s="981"/>
      <c r="AD1955" s="981"/>
      <c r="AE1955" s="981"/>
      <c r="AF1955" s="981"/>
    </row>
    <row r="1956" spans="1:32">
      <c r="A1956" s="981"/>
      <c r="B1956" s="635"/>
      <c r="J1956" s="982"/>
      <c r="K1956" s="982"/>
      <c r="O1956" s="981"/>
      <c r="P1956" s="981"/>
      <c r="Q1956" s="981"/>
      <c r="R1956" s="981"/>
      <c r="S1956" s="981"/>
      <c r="T1956" s="981"/>
      <c r="U1956" s="981"/>
      <c r="V1956" s="981"/>
      <c r="W1956" s="981"/>
      <c r="X1956" s="981"/>
      <c r="Y1956" s="981"/>
      <c r="Z1956" s="981"/>
      <c r="AA1956" s="981"/>
      <c r="AB1956" s="981"/>
      <c r="AC1956" s="981"/>
      <c r="AD1956" s="981"/>
      <c r="AE1956" s="981"/>
      <c r="AF1956" s="981"/>
    </row>
    <row r="1957" spans="1:32">
      <c r="A1957" s="981"/>
      <c r="B1957" s="635"/>
      <c r="J1957" s="982"/>
      <c r="K1957" s="982"/>
      <c r="O1957" s="981"/>
      <c r="P1957" s="981"/>
      <c r="Q1957" s="981"/>
      <c r="R1957" s="981"/>
      <c r="S1957" s="981"/>
      <c r="T1957" s="981"/>
      <c r="U1957" s="981"/>
      <c r="V1957" s="981"/>
      <c r="W1957" s="981"/>
      <c r="X1957" s="981"/>
      <c r="Y1957" s="981"/>
      <c r="Z1957" s="981"/>
      <c r="AA1957" s="981"/>
      <c r="AB1957" s="981"/>
      <c r="AC1957" s="981"/>
      <c r="AD1957" s="981"/>
      <c r="AE1957" s="981"/>
      <c r="AF1957" s="981"/>
    </row>
    <row r="1958" spans="1:32">
      <c r="A1958" s="981"/>
      <c r="B1958" s="635"/>
      <c r="J1958" s="982"/>
      <c r="K1958" s="982"/>
      <c r="O1958" s="981"/>
      <c r="P1958" s="981"/>
      <c r="Q1958" s="981"/>
      <c r="R1958" s="981"/>
      <c r="S1958" s="981"/>
      <c r="T1958" s="981"/>
      <c r="U1958" s="981"/>
      <c r="V1958" s="981"/>
      <c r="W1958" s="981"/>
      <c r="X1958" s="981"/>
      <c r="Y1958" s="981"/>
      <c r="Z1958" s="981"/>
      <c r="AA1958" s="981"/>
      <c r="AB1958" s="981"/>
      <c r="AC1958" s="981"/>
      <c r="AD1958" s="981"/>
      <c r="AE1958" s="981"/>
      <c r="AF1958" s="981"/>
    </row>
    <row r="1959" spans="1:32">
      <c r="A1959" s="981"/>
      <c r="B1959" s="635"/>
      <c r="J1959" s="982"/>
      <c r="K1959" s="982"/>
      <c r="O1959" s="981"/>
      <c r="P1959" s="981"/>
      <c r="Q1959" s="981"/>
      <c r="R1959" s="981"/>
      <c r="S1959" s="981"/>
      <c r="T1959" s="981"/>
      <c r="U1959" s="981"/>
      <c r="V1959" s="981"/>
      <c r="W1959" s="981"/>
      <c r="X1959" s="981"/>
      <c r="Y1959" s="981"/>
      <c r="Z1959" s="981"/>
      <c r="AA1959" s="981"/>
      <c r="AB1959" s="981"/>
      <c r="AC1959" s="981"/>
      <c r="AD1959" s="981"/>
      <c r="AE1959" s="981"/>
      <c r="AF1959" s="981"/>
    </row>
    <row r="1960" spans="1:32">
      <c r="A1960" s="981"/>
      <c r="B1960" s="635"/>
      <c r="J1960" s="982"/>
      <c r="K1960" s="982"/>
      <c r="O1960" s="981"/>
      <c r="P1960" s="981"/>
      <c r="Q1960" s="981"/>
      <c r="R1960" s="981"/>
      <c r="S1960" s="981"/>
      <c r="T1960" s="981"/>
      <c r="U1960" s="981"/>
      <c r="V1960" s="981"/>
      <c r="W1960" s="981"/>
      <c r="X1960" s="981"/>
      <c r="Y1960" s="981"/>
      <c r="Z1960" s="981"/>
      <c r="AA1960" s="981"/>
      <c r="AB1960" s="981"/>
      <c r="AC1960" s="981"/>
      <c r="AD1960" s="981"/>
      <c r="AE1960" s="981"/>
      <c r="AF1960" s="981"/>
    </row>
    <row r="1961" spans="1:32">
      <c r="A1961" s="981"/>
      <c r="B1961" s="635"/>
      <c r="J1961" s="982"/>
      <c r="K1961" s="982"/>
      <c r="O1961" s="981"/>
      <c r="P1961" s="981"/>
      <c r="Q1961" s="981"/>
      <c r="R1961" s="981"/>
      <c r="S1961" s="981"/>
      <c r="T1961" s="981"/>
      <c r="U1961" s="981"/>
      <c r="V1961" s="981"/>
      <c r="W1961" s="981"/>
      <c r="X1961" s="981"/>
      <c r="Y1961" s="981"/>
      <c r="Z1961" s="981"/>
      <c r="AA1961" s="981"/>
      <c r="AB1961" s="981"/>
      <c r="AC1961" s="981"/>
      <c r="AD1961" s="981"/>
      <c r="AE1961" s="981"/>
      <c r="AF1961" s="981"/>
    </row>
    <row r="1962" spans="1:32">
      <c r="A1962" s="981"/>
      <c r="B1962" s="635"/>
      <c r="J1962" s="982"/>
      <c r="K1962" s="982"/>
      <c r="O1962" s="981"/>
      <c r="P1962" s="981"/>
      <c r="Q1962" s="981"/>
      <c r="R1962" s="981"/>
      <c r="S1962" s="981"/>
      <c r="T1962" s="981"/>
      <c r="U1962" s="981"/>
      <c r="V1962" s="981"/>
      <c r="W1962" s="981"/>
      <c r="X1962" s="981"/>
      <c r="Y1962" s="981"/>
      <c r="Z1962" s="981"/>
      <c r="AA1962" s="981"/>
      <c r="AB1962" s="981"/>
      <c r="AC1962" s="981"/>
      <c r="AD1962" s="981"/>
      <c r="AE1962" s="981"/>
      <c r="AF1962" s="981"/>
    </row>
    <row r="1963" spans="1:32">
      <c r="A1963" s="981"/>
      <c r="B1963" s="635"/>
      <c r="J1963" s="982"/>
      <c r="K1963" s="982"/>
      <c r="O1963" s="981"/>
      <c r="P1963" s="981"/>
      <c r="Q1963" s="981"/>
      <c r="R1963" s="981"/>
      <c r="S1963" s="981"/>
      <c r="T1963" s="981"/>
      <c r="U1963" s="981"/>
      <c r="V1963" s="981"/>
      <c r="W1963" s="981"/>
      <c r="X1963" s="981"/>
      <c r="Y1963" s="981"/>
      <c r="Z1963" s="981"/>
      <c r="AA1963" s="981"/>
      <c r="AB1963" s="981"/>
      <c r="AC1963" s="981"/>
      <c r="AD1963" s="981"/>
      <c r="AE1963" s="981"/>
      <c r="AF1963" s="981"/>
    </row>
    <row r="1964" spans="1:32">
      <c r="A1964" s="981"/>
      <c r="B1964" s="635"/>
      <c r="J1964" s="982"/>
      <c r="K1964" s="982"/>
      <c r="O1964" s="981"/>
      <c r="P1964" s="981"/>
      <c r="Q1964" s="981"/>
      <c r="R1964" s="981"/>
      <c r="S1964" s="981"/>
      <c r="T1964" s="981"/>
      <c r="U1964" s="981"/>
      <c r="V1964" s="981"/>
      <c r="W1964" s="981"/>
      <c r="X1964" s="981"/>
      <c r="Y1964" s="981"/>
      <c r="Z1964" s="981"/>
      <c r="AA1964" s="981"/>
      <c r="AB1964" s="981"/>
      <c r="AC1964" s="981"/>
      <c r="AD1964" s="981"/>
      <c r="AE1964" s="981"/>
      <c r="AF1964" s="981"/>
    </row>
    <row r="1965" spans="1:32">
      <c r="A1965" s="981"/>
      <c r="B1965" s="635"/>
      <c r="J1965" s="982"/>
      <c r="K1965" s="982"/>
      <c r="O1965" s="981"/>
      <c r="P1965" s="981"/>
      <c r="Q1965" s="981"/>
      <c r="R1965" s="981"/>
      <c r="S1965" s="981"/>
      <c r="T1965" s="981"/>
      <c r="U1965" s="981"/>
      <c r="V1965" s="981"/>
      <c r="W1965" s="981"/>
      <c r="X1965" s="981"/>
      <c r="Y1965" s="981"/>
      <c r="Z1965" s="981"/>
      <c r="AA1965" s="981"/>
      <c r="AB1965" s="981"/>
      <c r="AC1965" s="981"/>
      <c r="AD1965" s="981"/>
      <c r="AE1965" s="981"/>
      <c r="AF1965" s="981"/>
    </row>
    <row r="1966" spans="1:32">
      <c r="A1966" s="981"/>
      <c r="B1966" s="635"/>
      <c r="J1966" s="982"/>
      <c r="K1966" s="982"/>
      <c r="O1966" s="981"/>
      <c r="P1966" s="981"/>
      <c r="Q1966" s="981"/>
      <c r="R1966" s="981"/>
      <c r="S1966" s="981"/>
      <c r="T1966" s="981"/>
      <c r="U1966" s="981"/>
      <c r="V1966" s="981"/>
      <c r="W1966" s="981"/>
      <c r="X1966" s="981"/>
      <c r="Y1966" s="981"/>
      <c r="Z1966" s="981"/>
      <c r="AA1966" s="981"/>
      <c r="AB1966" s="981"/>
      <c r="AC1966" s="981"/>
      <c r="AD1966" s="981"/>
      <c r="AE1966" s="981"/>
      <c r="AF1966" s="981"/>
    </row>
    <row r="1967" spans="1:32">
      <c r="A1967" s="981"/>
      <c r="B1967" s="635"/>
      <c r="J1967" s="982"/>
      <c r="K1967" s="982"/>
      <c r="O1967" s="981"/>
      <c r="P1967" s="981"/>
      <c r="Q1967" s="981"/>
      <c r="R1967" s="981"/>
      <c r="S1967" s="981"/>
      <c r="T1967" s="981"/>
      <c r="U1967" s="981"/>
      <c r="V1967" s="981"/>
      <c r="W1967" s="981"/>
      <c r="X1967" s="981"/>
      <c r="Y1967" s="981"/>
      <c r="Z1967" s="981"/>
      <c r="AA1967" s="981"/>
      <c r="AB1967" s="981"/>
      <c r="AC1967" s="981"/>
      <c r="AD1967" s="981"/>
      <c r="AE1967" s="981"/>
      <c r="AF1967" s="981"/>
    </row>
    <row r="1968" spans="1:32">
      <c r="A1968" s="981"/>
      <c r="B1968" s="635"/>
      <c r="J1968" s="982"/>
      <c r="K1968" s="982"/>
      <c r="O1968" s="981"/>
      <c r="P1968" s="981"/>
      <c r="Q1968" s="981"/>
      <c r="R1968" s="981"/>
      <c r="S1968" s="981"/>
      <c r="T1968" s="981"/>
      <c r="U1968" s="981"/>
      <c r="V1968" s="981"/>
      <c r="W1968" s="981"/>
      <c r="X1968" s="981"/>
      <c r="Y1968" s="981"/>
      <c r="Z1968" s="981"/>
      <c r="AA1968" s="981"/>
      <c r="AB1968" s="981"/>
      <c r="AC1968" s="981"/>
      <c r="AD1968" s="981"/>
      <c r="AE1968" s="981"/>
      <c r="AF1968" s="981"/>
    </row>
    <row r="1969" spans="1:32">
      <c r="A1969" s="981"/>
      <c r="B1969" s="635"/>
      <c r="J1969" s="982"/>
      <c r="K1969" s="982"/>
      <c r="O1969" s="981"/>
      <c r="P1969" s="981"/>
      <c r="Q1969" s="981"/>
      <c r="R1969" s="981"/>
      <c r="S1969" s="981"/>
      <c r="T1969" s="981"/>
      <c r="U1969" s="981"/>
      <c r="V1969" s="981"/>
      <c r="W1969" s="981"/>
      <c r="X1969" s="981"/>
      <c r="Y1969" s="981"/>
      <c r="Z1969" s="981"/>
      <c r="AA1969" s="981"/>
      <c r="AB1969" s="981"/>
      <c r="AC1969" s="981"/>
      <c r="AD1969" s="981"/>
      <c r="AE1969" s="981"/>
      <c r="AF1969" s="981"/>
    </row>
    <row r="1970" spans="1:32">
      <c r="A1970" s="981"/>
      <c r="B1970" s="635"/>
      <c r="J1970" s="982"/>
      <c r="K1970" s="982"/>
      <c r="O1970" s="981"/>
      <c r="P1970" s="981"/>
      <c r="Q1970" s="981"/>
      <c r="R1970" s="981"/>
      <c r="S1970" s="981"/>
      <c r="T1970" s="981"/>
      <c r="U1970" s="981"/>
      <c r="V1970" s="981"/>
      <c r="W1970" s="981"/>
      <c r="X1970" s="981"/>
      <c r="Y1970" s="981"/>
      <c r="Z1970" s="981"/>
      <c r="AA1970" s="981"/>
      <c r="AB1970" s="981"/>
      <c r="AC1970" s="981"/>
      <c r="AD1970" s="981"/>
      <c r="AE1970" s="981"/>
      <c r="AF1970" s="981"/>
    </row>
    <row r="1971" spans="1:32">
      <c r="A1971" s="981"/>
      <c r="B1971" s="635"/>
      <c r="J1971" s="982"/>
      <c r="K1971" s="982"/>
      <c r="O1971" s="981"/>
      <c r="P1971" s="981"/>
      <c r="Q1971" s="981"/>
      <c r="R1971" s="981"/>
      <c r="S1971" s="981"/>
      <c r="T1971" s="981"/>
      <c r="U1971" s="981"/>
      <c r="V1971" s="981"/>
      <c r="W1971" s="981"/>
      <c r="X1971" s="981"/>
      <c r="Y1971" s="981"/>
      <c r="Z1971" s="981"/>
      <c r="AA1971" s="981"/>
      <c r="AB1971" s="981"/>
      <c r="AC1971" s="981"/>
      <c r="AD1971" s="981"/>
      <c r="AE1971" s="981"/>
      <c r="AF1971" s="981"/>
    </row>
    <row r="1972" spans="1:32">
      <c r="A1972" s="981"/>
      <c r="B1972" s="635"/>
      <c r="J1972" s="982"/>
      <c r="K1972" s="982"/>
      <c r="O1972" s="981"/>
      <c r="P1972" s="981"/>
      <c r="Q1972" s="981"/>
      <c r="R1972" s="981"/>
      <c r="S1972" s="981"/>
      <c r="T1972" s="981"/>
      <c r="U1972" s="981"/>
      <c r="V1972" s="981"/>
      <c r="W1972" s="981"/>
      <c r="X1972" s="981"/>
      <c r="Y1972" s="981"/>
      <c r="Z1972" s="981"/>
      <c r="AA1972" s="981"/>
      <c r="AB1972" s="981"/>
      <c r="AC1972" s="981"/>
      <c r="AD1972" s="981"/>
      <c r="AE1972" s="981"/>
      <c r="AF1972" s="981"/>
    </row>
    <row r="1973" spans="1:32">
      <c r="A1973" s="981"/>
      <c r="B1973" s="635"/>
      <c r="J1973" s="982"/>
      <c r="K1973" s="982"/>
      <c r="O1973" s="981"/>
      <c r="P1973" s="981"/>
      <c r="Q1973" s="981"/>
      <c r="R1973" s="981"/>
      <c r="S1973" s="981"/>
      <c r="T1973" s="981"/>
      <c r="U1973" s="981"/>
      <c r="V1973" s="981"/>
      <c r="W1973" s="981"/>
      <c r="X1973" s="981"/>
      <c r="Y1973" s="981"/>
      <c r="Z1973" s="981"/>
      <c r="AA1973" s="981"/>
      <c r="AB1973" s="981"/>
      <c r="AC1973" s="981"/>
      <c r="AD1973" s="981"/>
      <c r="AE1973" s="981"/>
      <c r="AF1973" s="981"/>
    </row>
    <row r="1974" spans="1:32">
      <c r="A1974" s="981"/>
      <c r="B1974" s="635"/>
      <c r="J1974" s="982"/>
      <c r="K1974" s="982"/>
      <c r="O1974" s="981"/>
      <c r="P1974" s="981"/>
      <c r="Q1974" s="981"/>
      <c r="R1974" s="981"/>
      <c r="S1974" s="981"/>
      <c r="T1974" s="981"/>
      <c r="U1974" s="981"/>
      <c r="V1974" s="981"/>
      <c r="W1974" s="981"/>
      <c r="X1974" s="981"/>
      <c r="Y1974" s="981"/>
      <c r="Z1974" s="981"/>
      <c r="AA1974" s="981"/>
      <c r="AB1974" s="981"/>
      <c r="AC1974" s="981"/>
      <c r="AD1974" s="981"/>
      <c r="AE1974" s="981"/>
      <c r="AF1974" s="981"/>
    </row>
    <row r="1975" spans="1:32">
      <c r="A1975" s="981"/>
      <c r="B1975" s="635"/>
      <c r="J1975" s="982"/>
      <c r="K1975" s="982"/>
      <c r="O1975" s="981"/>
      <c r="P1975" s="981"/>
      <c r="Q1975" s="981"/>
      <c r="R1975" s="981"/>
      <c r="S1975" s="981"/>
      <c r="T1975" s="981"/>
      <c r="U1975" s="981"/>
      <c r="V1975" s="981"/>
      <c r="W1975" s="981"/>
      <c r="X1975" s="981"/>
      <c r="Y1975" s="981"/>
      <c r="Z1975" s="981"/>
      <c r="AA1975" s="981"/>
      <c r="AB1975" s="981"/>
      <c r="AC1975" s="981"/>
      <c r="AD1975" s="981"/>
      <c r="AE1975" s="981"/>
      <c r="AF1975" s="981"/>
    </row>
    <row r="1976" spans="1:32">
      <c r="A1976" s="981"/>
      <c r="B1976" s="635"/>
      <c r="J1976" s="982"/>
      <c r="K1976" s="982"/>
      <c r="O1976" s="981"/>
      <c r="P1976" s="981"/>
      <c r="Q1976" s="981"/>
      <c r="R1976" s="981"/>
      <c r="S1976" s="981"/>
      <c r="T1976" s="981"/>
      <c r="U1976" s="981"/>
      <c r="V1976" s="981"/>
      <c r="W1976" s="981"/>
      <c r="X1976" s="981"/>
      <c r="Y1976" s="981"/>
      <c r="Z1976" s="981"/>
      <c r="AA1976" s="981"/>
      <c r="AB1976" s="981"/>
      <c r="AC1976" s="981"/>
      <c r="AD1976" s="981"/>
      <c r="AE1976" s="981"/>
      <c r="AF1976" s="981"/>
    </row>
    <row r="1977" spans="1:32">
      <c r="A1977" s="981"/>
      <c r="B1977" s="635"/>
      <c r="J1977" s="982"/>
      <c r="K1977" s="982"/>
      <c r="O1977" s="981"/>
      <c r="P1977" s="981"/>
      <c r="Q1977" s="981"/>
      <c r="R1977" s="981"/>
      <c r="S1977" s="981"/>
      <c r="T1977" s="981"/>
      <c r="U1977" s="981"/>
      <c r="V1977" s="981"/>
      <c r="W1977" s="981"/>
      <c r="X1977" s="981"/>
      <c r="Y1977" s="981"/>
      <c r="Z1977" s="981"/>
      <c r="AA1977" s="981"/>
      <c r="AB1977" s="981"/>
      <c r="AC1977" s="981"/>
      <c r="AD1977" s="981"/>
      <c r="AE1977" s="981"/>
      <c r="AF1977" s="981"/>
    </row>
    <row r="1978" spans="1:32">
      <c r="A1978" s="981"/>
      <c r="B1978" s="635"/>
      <c r="J1978" s="982"/>
      <c r="K1978" s="982"/>
      <c r="O1978" s="981"/>
      <c r="P1978" s="981"/>
      <c r="Q1978" s="981"/>
      <c r="R1978" s="981"/>
      <c r="S1978" s="981"/>
      <c r="T1978" s="981"/>
      <c r="U1978" s="981"/>
      <c r="V1978" s="981"/>
      <c r="W1978" s="981"/>
      <c r="X1978" s="981"/>
      <c r="Y1978" s="981"/>
      <c r="Z1978" s="981"/>
      <c r="AA1978" s="981"/>
      <c r="AB1978" s="981"/>
      <c r="AC1978" s="981"/>
      <c r="AD1978" s="981"/>
      <c r="AE1978" s="981"/>
      <c r="AF1978" s="981"/>
    </row>
    <row r="1979" spans="1:32">
      <c r="A1979" s="981"/>
      <c r="B1979" s="635"/>
      <c r="J1979" s="982"/>
      <c r="K1979" s="982"/>
      <c r="O1979" s="981"/>
      <c r="P1979" s="981"/>
      <c r="Q1979" s="981"/>
      <c r="R1979" s="981"/>
      <c r="S1979" s="981"/>
      <c r="T1979" s="981"/>
      <c r="U1979" s="981"/>
      <c r="V1979" s="981"/>
      <c r="W1979" s="981"/>
      <c r="X1979" s="981"/>
      <c r="Y1979" s="981"/>
      <c r="Z1979" s="981"/>
      <c r="AA1979" s="981"/>
      <c r="AB1979" s="981"/>
      <c r="AC1979" s="981"/>
      <c r="AD1979" s="981"/>
      <c r="AE1979" s="981"/>
      <c r="AF1979" s="981"/>
    </row>
    <row r="1980" spans="1:32">
      <c r="A1980" s="981"/>
      <c r="B1980" s="635"/>
      <c r="J1980" s="982"/>
      <c r="K1980" s="982"/>
      <c r="O1980" s="981"/>
      <c r="P1980" s="981"/>
      <c r="Q1980" s="981"/>
      <c r="R1980" s="981"/>
      <c r="S1980" s="981"/>
      <c r="T1980" s="981"/>
      <c r="U1980" s="981"/>
      <c r="V1980" s="981"/>
      <c r="W1980" s="981"/>
      <c r="X1980" s="981"/>
      <c r="Y1980" s="981"/>
      <c r="Z1980" s="981"/>
      <c r="AA1980" s="981"/>
      <c r="AB1980" s="981"/>
      <c r="AC1980" s="981"/>
      <c r="AD1980" s="981"/>
      <c r="AE1980" s="981"/>
      <c r="AF1980" s="981"/>
    </row>
    <row r="1981" spans="1:32">
      <c r="A1981" s="981"/>
      <c r="B1981" s="635"/>
      <c r="J1981" s="982"/>
      <c r="K1981" s="982"/>
      <c r="O1981" s="981"/>
      <c r="P1981" s="981"/>
      <c r="Q1981" s="981"/>
      <c r="R1981" s="981"/>
      <c r="S1981" s="981"/>
      <c r="T1981" s="981"/>
      <c r="U1981" s="981"/>
      <c r="V1981" s="981"/>
      <c r="W1981" s="981"/>
      <c r="X1981" s="981"/>
      <c r="Y1981" s="981"/>
      <c r="Z1981" s="981"/>
      <c r="AA1981" s="981"/>
      <c r="AB1981" s="981"/>
      <c r="AC1981" s="981"/>
      <c r="AD1981" s="981"/>
      <c r="AE1981" s="981"/>
      <c r="AF1981" s="981"/>
    </row>
    <row r="1982" spans="1:32">
      <c r="A1982" s="981"/>
      <c r="B1982" s="635"/>
      <c r="J1982" s="982"/>
      <c r="K1982" s="982"/>
      <c r="O1982" s="981"/>
      <c r="P1982" s="981"/>
      <c r="Q1982" s="981"/>
      <c r="R1982" s="981"/>
      <c r="S1982" s="981"/>
      <c r="T1982" s="981"/>
      <c r="U1982" s="981"/>
      <c r="V1982" s="981"/>
      <c r="W1982" s="981"/>
      <c r="X1982" s="981"/>
      <c r="Y1982" s="981"/>
      <c r="Z1982" s="981"/>
      <c r="AA1982" s="981"/>
      <c r="AB1982" s="981"/>
      <c r="AC1982" s="981"/>
      <c r="AD1982" s="981"/>
      <c r="AE1982" s="981"/>
      <c r="AF1982" s="981"/>
    </row>
    <row r="1983" spans="1:32">
      <c r="A1983" s="981"/>
      <c r="B1983" s="635"/>
      <c r="J1983" s="982"/>
      <c r="K1983" s="982"/>
      <c r="O1983" s="981"/>
      <c r="P1983" s="981"/>
      <c r="Q1983" s="981"/>
      <c r="R1983" s="981"/>
      <c r="S1983" s="981"/>
      <c r="T1983" s="981"/>
      <c r="U1983" s="981"/>
      <c r="V1983" s="981"/>
      <c r="W1983" s="981"/>
      <c r="X1983" s="981"/>
      <c r="Y1983" s="981"/>
      <c r="Z1983" s="981"/>
      <c r="AA1983" s="981"/>
      <c r="AB1983" s="981"/>
      <c r="AC1983" s="981"/>
      <c r="AD1983" s="981"/>
      <c r="AE1983" s="981"/>
      <c r="AF1983" s="981"/>
    </row>
    <row r="1984" spans="1:32">
      <c r="A1984" s="981"/>
      <c r="B1984" s="635"/>
      <c r="J1984" s="982"/>
      <c r="K1984" s="982"/>
      <c r="O1984" s="981"/>
      <c r="P1984" s="981"/>
      <c r="Q1984" s="981"/>
      <c r="R1984" s="981"/>
      <c r="S1984" s="981"/>
      <c r="T1984" s="981"/>
      <c r="U1984" s="981"/>
      <c r="V1984" s="981"/>
      <c r="W1984" s="981"/>
      <c r="X1984" s="981"/>
      <c r="Y1984" s="981"/>
      <c r="Z1984" s="981"/>
      <c r="AA1984" s="981"/>
      <c r="AB1984" s="981"/>
      <c r="AC1984" s="981"/>
      <c r="AD1984" s="981"/>
      <c r="AE1984" s="981"/>
      <c r="AF1984" s="981"/>
    </row>
    <row r="1985" spans="1:32">
      <c r="A1985" s="981"/>
      <c r="B1985" s="635"/>
      <c r="J1985" s="982"/>
      <c r="K1985" s="982"/>
      <c r="O1985" s="981"/>
      <c r="P1985" s="981"/>
      <c r="Q1985" s="981"/>
      <c r="R1985" s="981"/>
      <c r="S1985" s="981"/>
      <c r="T1985" s="981"/>
      <c r="U1985" s="981"/>
      <c r="V1985" s="981"/>
      <c r="W1985" s="981"/>
      <c r="X1985" s="981"/>
      <c r="Y1985" s="981"/>
      <c r="Z1985" s="981"/>
      <c r="AA1985" s="981"/>
      <c r="AB1985" s="981"/>
      <c r="AC1985" s="981"/>
      <c r="AD1985" s="981"/>
      <c r="AE1985" s="981"/>
      <c r="AF1985" s="981"/>
    </row>
    <row r="1986" spans="1:32">
      <c r="A1986" s="981"/>
      <c r="B1986" s="635"/>
      <c r="J1986" s="982"/>
      <c r="K1986" s="982"/>
      <c r="O1986" s="981"/>
      <c r="P1986" s="981"/>
      <c r="Q1986" s="981"/>
      <c r="R1986" s="981"/>
      <c r="S1986" s="981"/>
      <c r="T1986" s="981"/>
      <c r="U1986" s="981"/>
      <c r="V1986" s="981"/>
      <c r="W1986" s="981"/>
      <c r="X1986" s="981"/>
      <c r="Y1986" s="981"/>
      <c r="Z1986" s="981"/>
      <c r="AA1986" s="981"/>
      <c r="AB1986" s="981"/>
      <c r="AC1986" s="981"/>
      <c r="AD1986" s="981"/>
      <c r="AE1986" s="981"/>
      <c r="AF1986" s="981"/>
    </row>
    <row r="1987" spans="1:32">
      <c r="A1987" s="981"/>
      <c r="B1987" s="635"/>
      <c r="J1987" s="982"/>
      <c r="K1987" s="982"/>
      <c r="O1987" s="981"/>
      <c r="P1987" s="981"/>
      <c r="Q1987" s="981"/>
      <c r="R1987" s="981"/>
      <c r="S1987" s="981"/>
      <c r="T1987" s="981"/>
      <c r="U1987" s="981"/>
      <c r="V1987" s="981"/>
      <c r="W1987" s="981"/>
      <c r="X1987" s="981"/>
      <c r="Y1987" s="981"/>
      <c r="Z1987" s="981"/>
      <c r="AA1987" s="981"/>
      <c r="AB1987" s="981"/>
      <c r="AC1987" s="981"/>
      <c r="AD1987" s="981"/>
      <c r="AE1987" s="981"/>
      <c r="AF1987" s="981"/>
    </row>
    <row r="1988" spans="1:32">
      <c r="A1988" s="981"/>
      <c r="B1988" s="635"/>
      <c r="J1988" s="982"/>
      <c r="K1988" s="982"/>
      <c r="O1988" s="981"/>
      <c r="P1988" s="981"/>
      <c r="Q1988" s="981"/>
      <c r="R1988" s="981"/>
      <c r="S1988" s="981"/>
      <c r="T1988" s="981"/>
      <c r="U1988" s="981"/>
      <c r="V1988" s="981"/>
      <c r="W1988" s="981"/>
      <c r="X1988" s="981"/>
      <c r="Y1988" s="981"/>
      <c r="Z1988" s="981"/>
      <c r="AA1988" s="981"/>
      <c r="AB1988" s="981"/>
      <c r="AC1988" s="981"/>
      <c r="AD1988" s="981"/>
      <c r="AE1988" s="981"/>
      <c r="AF1988" s="981"/>
    </row>
    <row r="1989" spans="1:32">
      <c r="A1989" s="981"/>
      <c r="B1989" s="635"/>
      <c r="J1989" s="982"/>
      <c r="K1989" s="982"/>
      <c r="O1989" s="981"/>
      <c r="P1989" s="981"/>
      <c r="Q1989" s="981"/>
      <c r="R1989" s="981"/>
      <c r="S1989" s="981"/>
      <c r="T1989" s="981"/>
      <c r="U1989" s="981"/>
      <c r="V1989" s="981"/>
      <c r="W1989" s="981"/>
      <c r="X1989" s="981"/>
      <c r="Y1989" s="981"/>
      <c r="Z1989" s="981"/>
      <c r="AA1989" s="981"/>
      <c r="AB1989" s="981"/>
      <c r="AC1989" s="981"/>
      <c r="AD1989" s="981"/>
      <c r="AE1989" s="981"/>
      <c r="AF1989" s="981"/>
    </row>
    <row r="1990" spans="1:32">
      <c r="A1990" s="981"/>
      <c r="B1990" s="635"/>
      <c r="J1990" s="982"/>
      <c r="K1990" s="982"/>
      <c r="O1990" s="981"/>
      <c r="P1990" s="981"/>
      <c r="Q1990" s="981"/>
      <c r="R1990" s="981"/>
      <c r="S1990" s="981"/>
      <c r="T1990" s="981"/>
      <c r="U1990" s="981"/>
      <c r="V1990" s="981"/>
      <c r="W1990" s="981"/>
      <c r="X1990" s="981"/>
      <c r="Y1990" s="981"/>
      <c r="Z1990" s="981"/>
      <c r="AA1990" s="981"/>
      <c r="AB1990" s="981"/>
      <c r="AC1990" s="981"/>
      <c r="AD1990" s="981"/>
      <c r="AE1990" s="981"/>
      <c r="AF1990" s="981"/>
    </row>
    <row r="1991" spans="1:32">
      <c r="A1991" s="981"/>
      <c r="B1991" s="635"/>
      <c r="J1991" s="982"/>
      <c r="K1991" s="982"/>
      <c r="O1991" s="981"/>
      <c r="P1991" s="981"/>
      <c r="Q1991" s="981"/>
      <c r="R1991" s="981"/>
      <c r="S1991" s="981"/>
      <c r="T1991" s="981"/>
      <c r="U1991" s="981"/>
      <c r="V1991" s="981"/>
      <c r="W1991" s="981"/>
      <c r="X1991" s="981"/>
      <c r="Y1991" s="981"/>
      <c r="Z1991" s="981"/>
      <c r="AA1991" s="981"/>
      <c r="AB1991" s="981"/>
      <c r="AC1991" s="981"/>
      <c r="AD1991" s="981"/>
      <c r="AE1991" s="981"/>
      <c r="AF1991" s="981"/>
    </row>
    <row r="1992" spans="1:32">
      <c r="A1992" s="981"/>
      <c r="B1992" s="635"/>
      <c r="J1992" s="982"/>
      <c r="K1992" s="982"/>
      <c r="O1992" s="981"/>
      <c r="P1992" s="981"/>
      <c r="Q1992" s="981"/>
      <c r="R1992" s="981"/>
      <c r="S1992" s="981"/>
      <c r="T1992" s="981"/>
      <c r="U1992" s="981"/>
      <c r="V1992" s="981"/>
      <c r="W1992" s="981"/>
      <c r="X1992" s="981"/>
      <c r="Y1992" s="981"/>
      <c r="Z1992" s="981"/>
      <c r="AA1992" s="981"/>
      <c r="AB1992" s="981"/>
      <c r="AC1992" s="981"/>
      <c r="AD1992" s="981"/>
      <c r="AE1992" s="981"/>
      <c r="AF1992" s="981"/>
    </row>
    <row r="1993" spans="1:32">
      <c r="A1993" s="981"/>
      <c r="B1993" s="635"/>
      <c r="J1993" s="982"/>
      <c r="K1993" s="982"/>
      <c r="O1993" s="981"/>
      <c r="P1993" s="981"/>
      <c r="Q1993" s="981"/>
      <c r="R1993" s="981"/>
      <c r="S1993" s="981"/>
      <c r="T1993" s="981"/>
      <c r="U1993" s="981"/>
      <c r="V1993" s="981"/>
      <c r="W1993" s="981"/>
      <c r="X1993" s="981"/>
      <c r="Y1993" s="981"/>
      <c r="Z1993" s="981"/>
      <c r="AA1993" s="981"/>
      <c r="AB1993" s="981"/>
      <c r="AC1993" s="981"/>
      <c r="AD1993" s="981"/>
      <c r="AE1993" s="981"/>
      <c r="AF1993" s="981"/>
    </row>
    <row r="1994" spans="1:32">
      <c r="A1994" s="981"/>
      <c r="B1994" s="635"/>
      <c r="J1994" s="982"/>
      <c r="K1994" s="982"/>
      <c r="O1994" s="981"/>
      <c r="P1994" s="981"/>
      <c r="Q1994" s="981"/>
      <c r="R1994" s="981"/>
      <c r="S1994" s="981"/>
      <c r="T1994" s="981"/>
      <c r="U1994" s="981"/>
      <c r="V1994" s="981"/>
      <c r="W1994" s="981"/>
      <c r="X1994" s="981"/>
      <c r="Y1994" s="981"/>
      <c r="Z1994" s="981"/>
      <c r="AA1994" s="981"/>
      <c r="AB1994" s="981"/>
      <c r="AC1994" s="981"/>
      <c r="AD1994" s="981"/>
      <c r="AE1994" s="981"/>
      <c r="AF1994" s="981"/>
    </row>
    <row r="1995" spans="1:32">
      <c r="A1995" s="981"/>
      <c r="B1995" s="635"/>
      <c r="J1995" s="982"/>
      <c r="K1995" s="982"/>
      <c r="O1995" s="981"/>
      <c r="P1995" s="981"/>
      <c r="Q1995" s="981"/>
      <c r="R1995" s="981"/>
      <c r="S1995" s="981"/>
      <c r="T1995" s="981"/>
      <c r="U1995" s="981"/>
      <c r="V1995" s="981"/>
      <c r="W1995" s="981"/>
      <c r="X1995" s="981"/>
      <c r="Y1995" s="981"/>
      <c r="Z1995" s="981"/>
      <c r="AA1995" s="981"/>
      <c r="AB1995" s="981"/>
      <c r="AC1995" s="981"/>
      <c r="AD1995" s="981"/>
      <c r="AE1995" s="981"/>
      <c r="AF1995" s="981"/>
    </row>
    <row r="1996" spans="1:32">
      <c r="A1996" s="981"/>
      <c r="B1996" s="635"/>
      <c r="J1996" s="982"/>
      <c r="K1996" s="982"/>
      <c r="O1996" s="981"/>
      <c r="P1996" s="981"/>
      <c r="Q1996" s="981"/>
      <c r="R1996" s="981"/>
      <c r="S1996" s="981"/>
      <c r="T1996" s="981"/>
      <c r="U1996" s="981"/>
      <c r="V1996" s="981"/>
      <c r="W1996" s="981"/>
      <c r="X1996" s="981"/>
      <c r="Y1996" s="981"/>
      <c r="Z1996" s="981"/>
      <c r="AA1996" s="981"/>
      <c r="AB1996" s="981"/>
      <c r="AC1996" s="981"/>
      <c r="AD1996" s="981"/>
      <c r="AE1996" s="981"/>
      <c r="AF1996" s="981"/>
    </row>
    <row r="1997" spans="1:32">
      <c r="A1997" s="981"/>
      <c r="B1997" s="635"/>
      <c r="J1997" s="982"/>
      <c r="K1997" s="982"/>
      <c r="O1997" s="981"/>
      <c r="P1997" s="981"/>
      <c r="Q1997" s="981"/>
      <c r="R1997" s="981"/>
      <c r="S1997" s="981"/>
      <c r="T1997" s="981"/>
      <c r="U1997" s="981"/>
      <c r="V1997" s="981"/>
      <c r="W1997" s="981"/>
      <c r="X1997" s="981"/>
      <c r="Y1997" s="981"/>
      <c r="Z1997" s="981"/>
      <c r="AA1997" s="981"/>
      <c r="AB1997" s="981"/>
      <c r="AC1997" s="981"/>
      <c r="AD1997" s="981"/>
      <c r="AE1997" s="981"/>
      <c r="AF1997" s="981"/>
    </row>
    <row r="1998" spans="1:32">
      <c r="A1998" s="981"/>
      <c r="B1998" s="635"/>
      <c r="J1998" s="982"/>
      <c r="K1998" s="982"/>
      <c r="O1998" s="981"/>
      <c r="P1998" s="981"/>
      <c r="Q1998" s="981"/>
      <c r="R1998" s="981"/>
      <c r="S1998" s="981"/>
      <c r="T1998" s="981"/>
      <c r="U1998" s="981"/>
      <c r="V1998" s="981"/>
      <c r="W1998" s="981"/>
      <c r="X1998" s="981"/>
      <c r="Y1998" s="981"/>
      <c r="Z1998" s="981"/>
      <c r="AA1998" s="981"/>
      <c r="AB1998" s="981"/>
      <c r="AC1998" s="981"/>
      <c r="AD1998" s="981"/>
      <c r="AE1998" s="981"/>
      <c r="AF1998" s="981"/>
    </row>
    <row r="1999" spans="1:32">
      <c r="A1999" s="981"/>
      <c r="B1999" s="635"/>
      <c r="J1999" s="982"/>
      <c r="K1999" s="982"/>
      <c r="O1999" s="981"/>
      <c r="P1999" s="981"/>
      <c r="Q1999" s="981"/>
      <c r="R1999" s="981"/>
      <c r="S1999" s="981"/>
      <c r="T1999" s="981"/>
      <c r="U1999" s="981"/>
      <c r="V1999" s="981"/>
      <c r="W1999" s="981"/>
      <c r="X1999" s="981"/>
      <c r="Y1999" s="981"/>
      <c r="Z1999" s="981"/>
      <c r="AA1999" s="981"/>
      <c r="AB1999" s="981"/>
      <c r="AC1999" s="981"/>
      <c r="AD1999" s="981"/>
      <c r="AE1999" s="981"/>
      <c r="AF1999" s="981"/>
    </row>
    <row r="2000" spans="1:32">
      <c r="A2000" s="981"/>
      <c r="B2000" s="635"/>
      <c r="J2000" s="982"/>
      <c r="K2000" s="982"/>
      <c r="O2000" s="981"/>
      <c r="P2000" s="981"/>
      <c r="Q2000" s="981"/>
      <c r="R2000" s="981"/>
      <c r="S2000" s="981"/>
      <c r="T2000" s="981"/>
      <c r="U2000" s="981"/>
      <c r="V2000" s="981"/>
      <c r="W2000" s="981"/>
      <c r="X2000" s="981"/>
      <c r="Y2000" s="981"/>
      <c r="Z2000" s="981"/>
      <c r="AA2000" s="981"/>
      <c r="AB2000" s="981"/>
      <c r="AC2000" s="981"/>
      <c r="AD2000" s="981"/>
      <c r="AE2000" s="981"/>
      <c r="AF2000" s="981"/>
    </row>
    <row r="2001" spans="1:32">
      <c r="A2001" s="981"/>
      <c r="B2001" s="635"/>
      <c r="J2001" s="982"/>
      <c r="K2001" s="982"/>
      <c r="O2001" s="981"/>
      <c r="P2001" s="981"/>
      <c r="Q2001" s="981"/>
      <c r="R2001" s="981"/>
      <c r="S2001" s="981"/>
      <c r="T2001" s="981"/>
      <c r="U2001" s="981"/>
      <c r="V2001" s="981"/>
      <c r="W2001" s="981"/>
      <c r="X2001" s="981"/>
      <c r="Y2001" s="981"/>
      <c r="Z2001" s="981"/>
      <c r="AA2001" s="981"/>
      <c r="AB2001" s="981"/>
      <c r="AC2001" s="981"/>
      <c r="AD2001" s="981"/>
      <c r="AE2001" s="981"/>
      <c r="AF2001" s="981"/>
    </row>
    <row r="2002" spans="1:32">
      <c r="A2002" s="981"/>
      <c r="B2002" s="635"/>
      <c r="J2002" s="982"/>
      <c r="K2002" s="982"/>
      <c r="O2002" s="981"/>
      <c r="P2002" s="981"/>
      <c r="Q2002" s="981"/>
      <c r="R2002" s="981"/>
      <c r="S2002" s="981"/>
      <c r="T2002" s="981"/>
      <c r="U2002" s="981"/>
      <c r="V2002" s="981"/>
      <c r="W2002" s="981"/>
      <c r="X2002" s="981"/>
      <c r="Y2002" s="981"/>
      <c r="Z2002" s="981"/>
      <c r="AA2002" s="981"/>
      <c r="AB2002" s="981"/>
      <c r="AC2002" s="981"/>
      <c r="AD2002" s="981"/>
      <c r="AE2002" s="981"/>
      <c r="AF2002" s="981"/>
    </row>
    <row r="2003" spans="1:32">
      <c r="A2003" s="981"/>
      <c r="B2003" s="635"/>
      <c r="J2003" s="982"/>
      <c r="K2003" s="982"/>
      <c r="O2003" s="981"/>
      <c r="P2003" s="981"/>
      <c r="Q2003" s="981"/>
      <c r="R2003" s="981"/>
      <c r="S2003" s="981"/>
      <c r="T2003" s="981"/>
      <c r="U2003" s="981"/>
      <c r="V2003" s="981"/>
      <c r="W2003" s="981"/>
      <c r="X2003" s="981"/>
      <c r="Y2003" s="981"/>
      <c r="Z2003" s="981"/>
      <c r="AA2003" s="981"/>
      <c r="AB2003" s="981"/>
      <c r="AC2003" s="981"/>
      <c r="AD2003" s="981"/>
      <c r="AE2003" s="981"/>
      <c r="AF2003" s="981"/>
    </row>
    <row r="2004" spans="1:32">
      <c r="A2004" s="981"/>
      <c r="B2004" s="635"/>
      <c r="J2004" s="982"/>
      <c r="K2004" s="982"/>
      <c r="O2004" s="981"/>
      <c r="P2004" s="981"/>
      <c r="Q2004" s="981"/>
      <c r="R2004" s="981"/>
      <c r="S2004" s="981"/>
      <c r="T2004" s="981"/>
      <c r="U2004" s="981"/>
      <c r="V2004" s="981"/>
      <c r="W2004" s="981"/>
      <c r="X2004" s="981"/>
      <c r="Y2004" s="981"/>
      <c r="Z2004" s="981"/>
      <c r="AA2004" s="981"/>
      <c r="AB2004" s="981"/>
      <c r="AC2004" s="981"/>
      <c r="AD2004" s="981"/>
      <c r="AE2004" s="981"/>
      <c r="AF2004" s="981"/>
    </row>
    <row r="2005" spans="1:32">
      <c r="A2005" s="981"/>
      <c r="B2005" s="635"/>
      <c r="J2005" s="982"/>
      <c r="K2005" s="982"/>
      <c r="O2005" s="981"/>
      <c r="P2005" s="981"/>
      <c r="Q2005" s="981"/>
      <c r="R2005" s="981"/>
      <c r="S2005" s="981"/>
      <c r="T2005" s="981"/>
      <c r="U2005" s="981"/>
      <c r="V2005" s="981"/>
      <c r="W2005" s="981"/>
      <c r="X2005" s="981"/>
      <c r="Y2005" s="981"/>
      <c r="Z2005" s="981"/>
      <c r="AA2005" s="981"/>
      <c r="AB2005" s="981"/>
      <c r="AC2005" s="981"/>
      <c r="AD2005" s="981"/>
      <c r="AE2005" s="981"/>
      <c r="AF2005" s="981"/>
    </row>
    <row r="2006" spans="1:32">
      <c r="A2006" s="981"/>
      <c r="B2006" s="635"/>
      <c r="J2006" s="982"/>
      <c r="K2006" s="982"/>
      <c r="O2006" s="981"/>
      <c r="P2006" s="981"/>
      <c r="Q2006" s="981"/>
      <c r="R2006" s="981"/>
      <c r="S2006" s="981"/>
      <c r="T2006" s="981"/>
      <c r="U2006" s="981"/>
      <c r="V2006" s="981"/>
      <c r="W2006" s="981"/>
      <c r="X2006" s="981"/>
      <c r="Y2006" s="981"/>
      <c r="Z2006" s="981"/>
      <c r="AA2006" s="981"/>
      <c r="AB2006" s="981"/>
      <c r="AC2006" s="981"/>
      <c r="AD2006" s="981"/>
      <c r="AE2006" s="981"/>
      <c r="AF2006" s="981"/>
    </row>
    <row r="2007" spans="1:32">
      <c r="A2007" s="981"/>
      <c r="B2007" s="635"/>
      <c r="J2007" s="982"/>
      <c r="K2007" s="982"/>
      <c r="O2007" s="981"/>
      <c r="P2007" s="981"/>
      <c r="Q2007" s="981"/>
      <c r="R2007" s="981"/>
      <c r="S2007" s="981"/>
      <c r="T2007" s="981"/>
      <c r="U2007" s="981"/>
      <c r="V2007" s="981"/>
      <c r="W2007" s="981"/>
      <c r="X2007" s="981"/>
      <c r="Y2007" s="981"/>
      <c r="Z2007" s="981"/>
      <c r="AA2007" s="981"/>
      <c r="AB2007" s="981"/>
      <c r="AC2007" s="981"/>
      <c r="AD2007" s="981"/>
      <c r="AE2007" s="981"/>
      <c r="AF2007" s="981"/>
    </row>
    <row r="2008" spans="1:32">
      <c r="A2008" s="981"/>
      <c r="B2008" s="635"/>
      <c r="J2008" s="982"/>
      <c r="K2008" s="982"/>
      <c r="O2008" s="981"/>
      <c r="P2008" s="981"/>
      <c r="Q2008" s="981"/>
      <c r="R2008" s="981"/>
      <c r="S2008" s="981"/>
      <c r="T2008" s="981"/>
      <c r="U2008" s="981"/>
      <c r="V2008" s="981"/>
      <c r="W2008" s="981"/>
      <c r="X2008" s="981"/>
      <c r="Y2008" s="981"/>
      <c r="Z2008" s="981"/>
      <c r="AA2008" s="981"/>
      <c r="AB2008" s="981"/>
      <c r="AC2008" s="981"/>
      <c r="AD2008" s="981"/>
      <c r="AE2008" s="981"/>
      <c r="AF2008" s="981"/>
    </row>
    <row r="2009" spans="1:32">
      <c r="A2009" s="981"/>
      <c r="B2009" s="635"/>
      <c r="J2009" s="982"/>
      <c r="K2009" s="982"/>
      <c r="O2009" s="981"/>
      <c r="P2009" s="981"/>
      <c r="Q2009" s="981"/>
      <c r="R2009" s="981"/>
      <c r="S2009" s="981"/>
      <c r="T2009" s="981"/>
      <c r="U2009" s="981"/>
      <c r="V2009" s="981"/>
      <c r="W2009" s="981"/>
      <c r="X2009" s="981"/>
      <c r="Y2009" s="981"/>
      <c r="Z2009" s="981"/>
      <c r="AA2009" s="981"/>
      <c r="AB2009" s="981"/>
      <c r="AC2009" s="981"/>
      <c r="AD2009" s="981"/>
      <c r="AE2009" s="981"/>
      <c r="AF2009" s="981"/>
    </row>
    <row r="2010" spans="1:32">
      <c r="A2010" s="981"/>
      <c r="B2010" s="635"/>
      <c r="J2010" s="982"/>
      <c r="K2010" s="982"/>
      <c r="O2010" s="981"/>
      <c r="P2010" s="981"/>
      <c r="Q2010" s="981"/>
      <c r="R2010" s="981"/>
      <c r="S2010" s="981"/>
      <c r="T2010" s="981"/>
      <c r="U2010" s="981"/>
      <c r="V2010" s="981"/>
      <c r="W2010" s="981"/>
      <c r="X2010" s="981"/>
      <c r="Y2010" s="981"/>
      <c r="Z2010" s="981"/>
      <c r="AA2010" s="981"/>
      <c r="AB2010" s="981"/>
      <c r="AC2010" s="981"/>
      <c r="AD2010" s="981"/>
      <c r="AE2010" s="981"/>
      <c r="AF2010" s="981"/>
    </row>
    <row r="2011" spans="1:32">
      <c r="A2011" s="981"/>
      <c r="B2011" s="635"/>
      <c r="J2011" s="982"/>
      <c r="K2011" s="982"/>
      <c r="O2011" s="981"/>
      <c r="P2011" s="981"/>
      <c r="Q2011" s="981"/>
      <c r="R2011" s="981"/>
      <c r="S2011" s="981"/>
      <c r="T2011" s="981"/>
      <c r="U2011" s="981"/>
      <c r="V2011" s="981"/>
      <c r="W2011" s="981"/>
      <c r="X2011" s="981"/>
      <c r="Y2011" s="981"/>
      <c r="Z2011" s="981"/>
      <c r="AA2011" s="981"/>
      <c r="AB2011" s="981"/>
      <c r="AC2011" s="981"/>
      <c r="AD2011" s="981"/>
      <c r="AE2011" s="981"/>
      <c r="AF2011" s="981"/>
    </row>
    <row r="2012" spans="1:32">
      <c r="A2012" s="981"/>
      <c r="B2012" s="635"/>
      <c r="J2012" s="982"/>
      <c r="K2012" s="982"/>
      <c r="O2012" s="981"/>
      <c r="P2012" s="981"/>
      <c r="Q2012" s="981"/>
      <c r="R2012" s="981"/>
      <c r="S2012" s="981"/>
      <c r="T2012" s="981"/>
      <c r="U2012" s="981"/>
      <c r="V2012" s="981"/>
      <c r="W2012" s="981"/>
      <c r="X2012" s="981"/>
      <c r="Y2012" s="981"/>
      <c r="Z2012" s="981"/>
      <c r="AA2012" s="981"/>
      <c r="AB2012" s="981"/>
      <c r="AC2012" s="981"/>
      <c r="AD2012" s="981"/>
      <c r="AE2012" s="981"/>
      <c r="AF2012" s="981"/>
    </row>
    <row r="2013" spans="1:32">
      <c r="A2013" s="981"/>
      <c r="B2013" s="635"/>
      <c r="J2013" s="982"/>
      <c r="K2013" s="982"/>
      <c r="O2013" s="981"/>
      <c r="P2013" s="981"/>
      <c r="Q2013" s="981"/>
      <c r="R2013" s="981"/>
      <c r="S2013" s="981"/>
      <c r="T2013" s="981"/>
      <c r="U2013" s="981"/>
      <c r="V2013" s="981"/>
      <c r="W2013" s="981"/>
      <c r="X2013" s="981"/>
      <c r="Y2013" s="981"/>
      <c r="Z2013" s="981"/>
      <c r="AA2013" s="981"/>
      <c r="AB2013" s="981"/>
      <c r="AC2013" s="981"/>
      <c r="AD2013" s="981"/>
      <c r="AE2013" s="981"/>
      <c r="AF2013" s="981"/>
    </row>
    <row r="2014" spans="1:32">
      <c r="A2014" s="981"/>
      <c r="B2014" s="635"/>
      <c r="J2014" s="982"/>
      <c r="K2014" s="982"/>
      <c r="O2014" s="981"/>
      <c r="P2014" s="981"/>
      <c r="Q2014" s="981"/>
      <c r="R2014" s="981"/>
      <c r="S2014" s="981"/>
      <c r="T2014" s="981"/>
      <c r="U2014" s="981"/>
      <c r="V2014" s="981"/>
      <c r="W2014" s="981"/>
      <c r="X2014" s="981"/>
      <c r="Y2014" s="981"/>
      <c r="Z2014" s="981"/>
      <c r="AA2014" s="981"/>
      <c r="AB2014" s="981"/>
      <c r="AC2014" s="981"/>
      <c r="AD2014" s="981"/>
      <c r="AE2014" s="981"/>
      <c r="AF2014" s="981"/>
    </row>
    <row r="2015" spans="1:32">
      <c r="A2015" s="981"/>
      <c r="B2015" s="635"/>
      <c r="J2015" s="982"/>
      <c r="K2015" s="982"/>
      <c r="O2015" s="981"/>
      <c r="P2015" s="981"/>
      <c r="Q2015" s="981"/>
      <c r="R2015" s="981"/>
      <c r="S2015" s="981"/>
      <c r="T2015" s="981"/>
      <c r="U2015" s="981"/>
      <c r="V2015" s="981"/>
      <c r="W2015" s="981"/>
      <c r="X2015" s="981"/>
      <c r="Y2015" s="981"/>
      <c r="Z2015" s="981"/>
      <c r="AA2015" s="981"/>
      <c r="AB2015" s="981"/>
      <c r="AC2015" s="981"/>
      <c r="AD2015" s="981"/>
      <c r="AE2015" s="981"/>
      <c r="AF2015" s="981"/>
    </row>
    <row r="2016" spans="1:32">
      <c r="A2016" s="981"/>
      <c r="B2016" s="635"/>
      <c r="J2016" s="982"/>
      <c r="K2016" s="982"/>
      <c r="O2016" s="981"/>
      <c r="P2016" s="981"/>
      <c r="Q2016" s="981"/>
      <c r="R2016" s="981"/>
      <c r="S2016" s="981"/>
      <c r="T2016" s="981"/>
      <c r="U2016" s="981"/>
      <c r="V2016" s="981"/>
      <c r="W2016" s="981"/>
      <c r="X2016" s="981"/>
      <c r="Y2016" s="981"/>
      <c r="Z2016" s="981"/>
      <c r="AA2016" s="981"/>
      <c r="AB2016" s="981"/>
      <c r="AC2016" s="981"/>
      <c r="AD2016" s="981"/>
      <c r="AE2016" s="981"/>
      <c r="AF2016" s="981"/>
    </row>
    <row r="2017" spans="1:32">
      <c r="A2017" s="981"/>
      <c r="B2017" s="635"/>
      <c r="J2017" s="982"/>
      <c r="K2017" s="982"/>
      <c r="O2017" s="981"/>
      <c r="P2017" s="981"/>
      <c r="Q2017" s="981"/>
      <c r="R2017" s="981"/>
      <c r="S2017" s="981"/>
      <c r="T2017" s="981"/>
      <c r="U2017" s="981"/>
      <c r="V2017" s="981"/>
      <c r="W2017" s="981"/>
      <c r="X2017" s="981"/>
      <c r="Y2017" s="981"/>
      <c r="Z2017" s="981"/>
      <c r="AA2017" s="981"/>
      <c r="AB2017" s="981"/>
      <c r="AC2017" s="981"/>
      <c r="AD2017" s="981"/>
      <c r="AE2017" s="981"/>
      <c r="AF2017" s="981"/>
    </row>
    <row r="2018" spans="1:32">
      <c r="A2018" s="981"/>
      <c r="B2018" s="635"/>
      <c r="J2018" s="982"/>
      <c r="K2018" s="982"/>
      <c r="O2018" s="981"/>
      <c r="P2018" s="981"/>
      <c r="Q2018" s="981"/>
      <c r="R2018" s="981"/>
      <c r="S2018" s="981"/>
      <c r="T2018" s="981"/>
      <c r="U2018" s="981"/>
      <c r="V2018" s="981"/>
      <c r="W2018" s="981"/>
      <c r="X2018" s="981"/>
      <c r="Y2018" s="981"/>
      <c r="Z2018" s="981"/>
      <c r="AA2018" s="981"/>
      <c r="AB2018" s="981"/>
      <c r="AC2018" s="981"/>
      <c r="AD2018" s="981"/>
      <c r="AE2018" s="981"/>
      <c r="AF2018" s="981"/>
    </row>
    <row r="2019" spans="1:32">
      <c r="A2019" s="981"/>
      <c r="B2019" s="635"/>
      <c r="J2019" s="982"/>
      <c r="K2019" s="982"/>
      <c r="O2019" s="981"/>
      <c r="P2019" s="981"/>
      <c r="Q2019" s="981"/>
      <c r="R2019" s="981"/>
      <c r="S2019" s="981"/>
      <c r="T2019" s="981"/>
      <c r="U2019" s="981"/>
      <c r="V2019" s="981"/>
      <c r="W2019" s="981"/>
      <c r="X2019" s="981"/>
      <c r="Y2019" s="981"/>
      <c r="Z2019" s="981"/>
      <c r="AA2019" s="981"/>
      <c r="AB2019" s="981"/>
      <c r="AC2019" s="981"/>
      <c r="AD2019" s="981"/>
      <c r="AE2019" s="981"/>
      <c r="AF2019" s="981"/>
    </row>
    <row r="2020" spans="1:32">
      <c r="A2020" s="981"/>
      <c r="B2020" s="635"/>
      <c r="J2020" s="982"/>
      <c r="K2020" s="982"/>
      <c r="O2020" s="981"/>
      <c r="P2020" s="981"/>
      <c r="Q2020" s="981"/>
      <c r="R2020" s="981"/>
      <c r="S2020" s="981"/>
      <c r="T2020" s="981"/>
      <c r="U2020" s="981"/>
      <c r="V2020" s="981"/>
      <c r="W2020" s="981"/>
      <c r="X2020" s="981"/>
      <c r="Y2020" s="981"/>
      <c r="Z2020" s="981"/>
      <c r="AA2020" s="981"/>
      <c r="AB2020" s="981"/>
      <c r="AC2020" s="981"/>
      <c r="AD2020" s="981"/>
      <c r="AE2020" s="981"/>
      <c r="AF2020" s="981"/>
    </row>
    <row r="2021" spans="1:32">
      <c r="A2021" s="981"/>
      <c r="B2021" s="635"/>
      <c r="J2021" s="982"/>
      <c r="K2021" s="982"/>
      <c r="O2021" s="981"/>
      <c r="P2021" s="981"/>
      <c r="Q2021" s="981"/>
      <c r="R2021" s="981"/>
      <c r="S2021" s="981"/>
      <c r="T2021" s="981"/>
      <c r="U2021" s="981"/>
      <c r="V2021" s="981"/>
      <c r="W2021" s="981"/>
      <c r="X2021" s="981"/>
      <c r="Y2021" s="981"/>
      <c r="Z2021" s="981"/>
      <c r="AA2021" s="981"/>
      <c r="AB2021" s="981"/>
      <c r="AC2021" s="981"/>
      <c r="AD2021" s="981"/>
      <c r="AE2021" s="981"/>
      <c r="AF2021" s="981"/>
    </row>
    <row r="2022" spans="1:32">
      <c r="A2022" s="981"/>
      <c r="B2022" s="635"/>
      <c r="J2022" s="982"/>
      <c r="K2022" s="982"/>
      <c r="O2022" s="981"/>
      <c r="P2022" s="981"/>
      <c r="Q2022" s="981"/>
      <c r="R2022" s="981"/>
      <c r="S2022" s="981"/>
      <c r="T2022" s="981"/>
      <c r="U2022" s="981"/>
      <c r="V2022" s="981"/>
      <c r="W2022" s="981"/>
      <c r="X2022" s="981"/>
      <c r="Y2022" s="981"/>
      <c r="Z2022" s="981"/>
      <c r="AA2022" s="981"/>
      <c r="AB2022" s="981"/>
      <c r="AC2022" s="981"/>
      <c r="AD2022" s="981"/>
      <c r="AE2022" s="981"/>
      <c r="AF2022" s="981"/>
    </row>
    <row r="2023" spans="1:32">
      <c r="A2023" s="981"/>
      <c r="B2023" s="635"/>
      <c r="J2023" s="982"/>
      <c r="K2023" s="982"/>
      <c r="O2023" s="981"/>
      <c r="P2023" s="981"/>
      <c r="Q2023" s="981"/>
      <c r="R2023" s="981"/>
      <c r="S2023" s="981"/>
      <c r="T2023" s="981"/>
      <c r="U2023" s="981"/>
      <c r="V2023" s="981"/>
      <c r="W2023" s="981"/>
      <c r="X2023" s="981"/>
      <c r="Y2023" s="981"/>
      <c r="Z2023" s="981"/>
      <c r="AA2023" s="981"/>
      <c r="AB2023" s="981"/>
      <c r="AC2023" s="981"/>
      <c r="AD2023" s="981"/>
      <c r="AE2023" s="981"/>
      <c r="AF2023" s="981"/>
    </row>
    <row r="2024" spans="1:32">
      <c r="A2024" s="981"/>
      <c r="B2024" s="635"/>
      <c r="J2024" s="982"/>
      <c r="K2024" s="982"/>
      <c r="O2024" s="981"/>
      <c r="P2024" s="981"/>
      <c r="Q2024" s="981"/>
      <c r="R2024" s="981"/>
      <c r="S2024" s="981"/>
      <c r="T2024" s="981"/>
      <c r="U2024" s="981"/>
      <c r="V2024" s="981"/>
      <c r="W2024" s="981"/>
      <c r="X2024" s="981"/>
      <c r="Y2024" s="981"/>
      <c r="Z2024" s="981"/>
      <c r="AA2024" s="981"/>
      <c r="AB2024" s="981"/>
      <c r="AC2024" s="981"/>
      <c r="AD2024" s="981"/>
      <c r="AE2024" s="981"/>
      <c r="AF2024" s="981"/>
    </row>
    <row r="2025" spans="1:32">
      <c r="A2025" s="981"/>
      <c r="B2025" s="635"/>
      <c r="J2025" s="982"/>
      <c r="K2025" s="982"/>
      <c r="O2025" s="981"/>
      <c r="P2025" s="981"/>
      <c r="Q2025" s="981"/>
      <c r="R2025" s="981"/>
      <c r="S2025" s="981"/>
      <c r="T2025" s="981"/>
      <c r="U2025" s="981"/>
      <c r="V2025" s="981"/>
      <c r="W2025" s="981"/>
      <c r="X2025" s="981"/>
      <c r="Y2025" s="981"/>
      <c r="Z2025" s="981"/>
      <c r="AA2025" s="981"/>
      <c r="AB2025" s="981"/>
      <c r="AC2025" s="981"/>
      <c r="AD2025" s="981"/>
      <c r="AE2025" s="981"/>
      <c r="AF2025" s="981"/>
    </row>
    <row r="2026" spans="1:32">
      <c r="A2026" s="981"/>
      <c r="B2026" s="635"/>
      <c r="J2026" s="982"/>
      <c r="K2026" s="982"/>
      <c r="O2026" s="981"/>
      <c r="P2026" s="981"/>
      <c r="Q2026" s="981"/>
      <c r="R2026" s="981"/>
      <c r="S2026" s="981"/>
      <c r="T2026" s="981"/>
      <c r="U2026" s="981"/>
      <c r="V2026" s="981"/>
      <c r="W2026" s="981"/>
      <c r="X2026" s="981"/>
      <c r="Y2026" s="981"/>
      <c r="Z2026" s="981"/>
      <c r="AA2026" s="981"/>
      <c r="AB2026" s="981"/>
      <c r="AC2026" s="981"/>
      <c r="AD2026" s="981"/>
      <c r="AE2026" s="981"/>
      <c r="AF2026" s="981"/>
    </row>
    <row r="2027" spans="1:32">
      <c r="A2027" s="981"/>
      <c r="B2027" s="635"/>
      <c r="J2027" s="982"/>
      <c r="K2027" s="982"/>
      <c r="O2027" s="981"/>
      <c r="P2027" s="981"/>
      <c r="Q2027" s="981"/>
      <c r="R2027" s="981"/>
      <c r="S2027" s="981"/>
      <c r="T2027" s="981"/>
      <c r="U2027" s="981"/>
      <c r="V2027" s="981"/>
      <c r="W2027" s="981"/>
      <c r="X2027" s="981"/>
      <c r="Y2027" s="981"/>
      <c r="Z2027" s="981"/>
      <c r="AA2027" s="981"/>
      <c r="AB2027" s="981"/>
      <c r="AC2027" s="981"/>
      <c r="AD2027" s="981"/>
      <c r="AE2027" s="981"/>
      <c r="AF2027" s="981"/>
    </row>
    <row r="2028" spans="1:32">
      <c r="A2028" s="981"/>
      <c r="B2028" s="635"/>
      <c r="J2028" s="982"/>
      <c r="K2028" s="982"/>
      <c r="O2028" s="981"/>
      <c r="P2028" s="981"/>
      <c r="Q2028" s="981"/>
      <c r="R2028" s="981"/>
      <c r="S2028" s="981"/>
      <c r="T2028" s="981"/>
      <c r="U2028" s="981"/>
      <c r="V2028" s="981"/>
      <c r="W2028" s="981"/>
      <c r="X2028" s="981"/>
      <c r="Y2028" s="981"/>
      <c r="Z2028" s="981"/>
      <c r="AA2028" s="981"/>
      <c r="AB2028" s="981"/>
      <c r="AC2028" s="981"/>
      <c r="AD2028" s="981"/>
      <c r="AE2028" s="981"/>
      <c r="AF2028" s="981"/>
    </row>
    <row r="2029" spans="1:32">
      <c r="A2029" s="981"/>
      <c r="B2029" s="635"/>
      <c r="J2029" s="982"/>
      <c r="K2029" s="982"/>
      <c r="O2029" s="981"/>
      <c r="P2029" s="981"/>
      <c r="Q2029" s="981"/>
      <c r="R2029" s="981"/>
      <c r="S2029" s="981"/>
      <c r="T2029" s="981"/>
      <c r="U2029" s="981"/>
      <c r="V2029" s="981"/>
      <c r="W2029" s="981"/>
      <c r="X2029" s="981"/>
      <c r="Y2029" s="981"/>
      <c r="Z2029" s="981"/>
      <c r="AA2029" s="981"/>
      <c r="AB2029" s="981"/>
      <c r="AC2029" s="981"/>
      <c r="AD2029" s="981"/>
      <c r="AE2029" s="981"/>
      <c r="AF2029" s="981"/>
    </row>
    <row r="2030" spans="1:32">
      <c r="A2030" s="981"/>
      <c r="B2030" s="635"/>
      <c r="J2030" s="982"/>
      <c r="K2030" s="982"/>
      <c r="O2030" s="981"/>
      <c r="P2030" s="981"/>
      <c r="Q2030" s="981"/>
      <c r="R2030" s="981"/>
      <c r="S2030" s="981"/>
      <c r="T2030" s="981"/>
      <c r="U2030" s="981"/>
      <c r="V2030" s="981"/>
      <c r="W2030" s="981"/>
      <c r="X2030" s="981"/>
      <c r="Y2030" s="981"/>
      <c r="Z2030" s="981"/>
      <c r="AA2030" s="981"/>
      <c r="AB2030" s="981"/>
      <c r="AC2030" s="981"/>
      <c r="AD2030" s="981"/>
      <c r="AE2030" s="981"/>
      <c r="AF2030" s="981"/>
    </row>
    <row r="2031" spans="1:32">
      <c r="A2031" s="981"/>
      <c r="B2031" s="635"/>
      <c r="J2031" s="982"/>
      <c r="K2031" s="982"/>
      <c r="O2031" s="981"/>
      <c r="P2031" s="981"/>
      <c r="Q2031" s="981"/>
      <c r="R2031" s="981"/>
      <c r="S2031" s="981"/>
      <c r="T2031" s="981"/>
      <c r="U2031" s="981"/>
      <c r="V2031" s="981"/>
      <c r="W2031" s="981"/>
      <c r="X2031" s="981"/>
      <c r="Y2031" s="981"/>
      <c r="Z2031" s="981"/>
      <c r="AA2031" s="981"/>
      <c r="AB2031" s="981"/>
      <c r="AC2031" s="981"/>
      <c r="AD2031" s="981"/>
      <c r="AE2031" s="981"/>
      <c r="AF2031" s="981"/>
    </row>
    <row r="2032" spans="1:32">
      <c r="A2032" s="981"/>
      <c r="B2032" s="635"/>
      <c r="J2032" s="982"/>
      <c r="K2032" s="982"/>
      <c r="O2032" s="981"/>
      <c r="P2032" s="981"/>
      <c r="Q2032" s="981"/>
      <c r="R2032" s="981"/>
      <c r="S2032" s="981"/>
      <c r="T2032" s="981"/>
      <c r="U2032" s="981"/>
      <c r="V2032" s="981"/>
      <c r="W2032" s="981"/>
      <c r="X2032" s="981"/>
      <c r="Y2032" s="981"/>
      <c r="Z2032" s="981"/>
      <c r="AA2032" s="981"/>
      <c r="AB2032" s="981"/>
      <c r="AC2032" s="981"/>
      <c r="AD2032" s="981"/>
      <c r="AE2032" s="981"/>
      <c r="AF2032" s="981"/>
    </row>
    <row r="2033" spans="1:32">
      <c r="A2033" s="981"/>
      <c r="B2033" s="635"/>
      <c r="J2033" s="982"/>
      <c r="K2033" s="982"/>
      <c r="O2033" s="981"/>
      <c r="P2033" s="981"/>
      <c r="Q2033" s="981"/>
      <c r="R2033" s="981"/>
      <c r="S2033" s="981"/>
      <c r="T2033" s="981"/>
      <c r="U2033" s="981"/>
      <c r="V2033" s="981"/>
      <c r="W2033" s="981"/>
      <c r="X2033" s="981"/>
      <c r="Y2033" s="981"/>
      <c r="Z2033" s="981"/>
      <c r="AA2033" s="981"/>
      <c r="AB2033" s="981"/>
      <c r="AC2033" s="981"/>
      <c r="AD2033" s="981"/>
      <c r="AE2033" s="981"/>
      <c r="AF2033" s="981"/>
    </row>
    <row r="2034" spans="1:32">
      <c r="A2034" s="981"/>
      <c r="B2034" s="635"/>
      <c r="J2034" s="982"/>
      <c r="K2034" s="982"/>
      <c r="O2034" s="981"/>
      <c r="P2034" s="981"/>
      <c r="Q2034" s="981"/>
      <c r="R2034" s="981"/>
      <c r="S2034" s="981"/>
      <c r="T2034" s="981"/>
      <c r="U2034" s="981"/>
      <c r="V2034" s="981"/>
      <c r="W2034" s="981"/>
      <c r="X2034" s="981"/>
      <c r="Y2034" s="981"/>
      <c r="Z2034" s="981"/>
      <c r="AA2034" s="981"/>
      <c r="AB2034" s="981"/>
      <c r="AC2034" s="981"/>
      <c r="AD2034" s="981"/>
      <c r="AE2034" s="981"/>
      <c r="AF2034" s="981"/>
    </row>
    <row r="2035" spans="1:32">
      <c r="A2035" s="981"/>
      <c r="B2035" s="635"/>
      <c r="J2035" s="982"/>
      <c r="K2035" s="982"/>
      <c r="O2035" s="981"/>
      <c r="P2035" s="981"/>
      <c r="Q2035" s="981"/>
      <c r="R2035" s="981"/>
      <c r="S2035" s="981"/>
      <c r="T2035" s="981"/>
      <c r="U2035" s="981"/>
      <c r="V2035" s="981"/>
      <c r="W2035" s="981"/>
      <c r="X2035" s="981"/>
      <c r="Y2035" s="981"/>
      <c r="Z2035" s="981"/>
      <c r="AA2035" s="981"/>
      <c r="AB2035" s="981"/>
      <c r="AC2035" s="981"/>
      <c r="AD2035" s="981"/>
      <c r="AE2035" s="981"/>
      <c r="AF2035" s="981"/>
    </row>
    <row r="2036" spans="1:32">
      <c r="A2036" s="981"/>
      <c r="B2036" s="635"/>
      <c r="J2036" s="982"/>
      <c r="K2036" s="982"/>
      <c r="O2036" s="981"/>
      <c r="P2036" s="981"/>
      <c r="Q2036" s="981"/>
      <c r="R2036" s="981"/>
      <c r="S2036" s="981"/>
      <c r="T2036" s="981"/>
      <c r="U2036" s="981"/>
      <c r="V2036" s="981"/>
      <c r="W2036" s="981"/>
      <c r="X2036" s="981"/>
      <c r="Y2036" s="981"/>
      <c r="Z2036" s="981"/>
      <c r="AA2036" s="981"/>
      <c r="AB2036" s="981"/>
      <c r="AC2036" s="981"/>
      <c r="AD2036" s="981"/>
      <c r="AE2036" s="981"/>
      <c r="AF2036" s="981"/>
    </row>
    <row r="2037" spans="1:32">
      <c r="A2037" s="981"/>
      <c r="B2037" s="635"/>
      <c r="J2037" s="982"/>
      <c r="K2037" s="982"/>
      <c r="O2037" s="981"/>
      <c r="P2037" s="981"/>
      <c r="Q2037" s="981"/>
      <c r="R2037" s="981"/>
      <c r="S2037" s="981"/>
      <c r="T2037" s="981"/>
      <c r="U2037" s="981"/>
      <c r="V2037" s="981"/>
      <c r="W2037" s="981"/>
      <c r="X2037" s="981"/>
      <c r="Y2037" s="981"/>
      <c r="Z2037" s="981"/>
      <c r="AA2037" s="981"/>
      <c r="AB2037" s="981"/>
      <c r="AC2037" s="981"/>
      <c r="AD2037" s="981"/>
      <c r="AE2037" s="981"/>
      <c r="AF2037" s="981"/>
    </row>
    <row r="2038" spans="1:32">
      <c r="A2038" s="981"/>
      <c r="B2038" s="635"/>
      <c r="J2038" s="982"/>
      <c r="K2038" s="982"/>
      <c r="O2038" s="981"/>
      <c r="P2038" s="981"/>
      <c r="Q2038" s="981"/>
      <c r="R2038" s="981"/>
      <c r="S2038" s="981"/>
      <c r="T2038" s="981"/>
      <c r="U2038" s="981"/>
      <c r="V2038" s="981"/>
      <c r="W2038" s="981"/>
      <c r="X2038" s="981"/>
      <c r="Y2038" s="981"/>
      <c r="Z2038" s="981"/>
      <c r="AA2038" s="981"/>
      <c r="AB2038" s="981"/>
      <c r="AC2038" s="981"/>
      <c r="AD2038" s="981"/>
      <c r="AE2038" s="981"/>
      <c r="AF2038" s="981"/>
    </row>
    <row r="2039" spans="1:32">
      <c r="A2039" s="981"/>
      <c r="B2039" s="635"/>
      <c r="J2039" s="982"/>
      <c r="K2039" s="982"/>
      <c r="O2039" s="981"/>
      <c r="P2039" s="981"/>
      <c r="Q2039" s="981"/>
      <c r="R2039" s="981"/>
      <c r="S2039" s="981"/>
      <c r="T2039" s="981"/>
      <c r="U2039" s="981"/>
      <c r="V2039" s="981"/>
      <c r="W2039" s="981"/>
      <c r="X2039" s="981"/>
      <c r="Y2039" s="981"/>
      <c r="Z2039" s="981"/>
      <c r="AA2039" s="981"/>
      <c r="AB2039" s="981"/>
      <c r="AC2039" s="981"/>
      <c r="AD2039" s="981"/>
      <c r="AE2039" s="981"/>
      <c r="AF2039" s="981"/>
    </row>
    <row r="2040" spans="1:32">
      <c r="A2040" s="981"/>
      <c r="B2040" s="635"/>
      <c r="J2040" s="982"/>
      <c r="K2040" s="982"/>
      <c r="O2040" s="981"/>
      <c r="P2040" s="981"/>
      <c r="Q2040" s="981"/>
      <c r="R2040" s="981"/>
      <c r="S2040" s="981"/>
      <c r="T2040" s="981"/>
      <c r="U2040" s="981"/>
      <c r="V2040" s="981"/>
      <c r="W2040" s="981"/>
      <c r="X2040" s="981"/>
      <c r="Y2040" s="981"/>
      <c r="Z2040" s="981"/>
      <c r="AA2040" s="981"/>
      <c r="AB2040" s="981"/>
      <c r="AC2040" s="981"/>
      <c r="AD2040" s="981"/>
      <c r="AE2040" s="981"/>
      <c r="AF2040" s="981"/>
    </row>
    <row r="2041" spans="1:32">
      <c r="A2041" s="981"/>
      <c r="B2041" s="635"/>
      <c r="J2041" s="982"/>
      <c r="K2041" s="982"/>
      <c r="O2041" s="981"/>
      <c r="P2041" s="981"/>
      <c r="Q2041" s="981"/>
      <c r="R2041" s="981"/>
      <c r="S2041" s="981"/>
      <c r="T2041" s="981"/>
      <c r="U2041" s="981"/>
      <c r="V2041" s="981"/>
      <c r="W2041" s="981"/>
      <c r="X2041" s="981"/>
      <c r="Y2041" s="981"/>
      <c r="Z2041" s="981"/>
      <c r="AA2041" s="981"/>
      <c r="AB2041" s="981"/>
      <c r="AC2041" s="981"/>
      <c r="AD2041" s="981"/>
      <c r="AE2041" s="981"/>
      <c r="AF2041" s="981"/>
    </row>
    <row r="2042" spans="1:32">
      <c r="A2042" s="981"/>
      <c r="B2042" s="635"/>
      <c r="J2042" s="982"/>
      <c r="K2042" s="982"/>
      <c r="O2042" s="981"/>
      <c r="P2042" s="981"/>
      <c r="Q2042" s="981"/>
      <c r="R2042" s="981"/>
      <c r="S2042" s="981"/>
      <c r="T2042" s="981"/>
      <c r="U2042" s="981"/>
      <c r="V2042" s="981"/>
      <c r="W2042" s="981"/>
      <c r="X2042" s="981"/>
      <c r="Y2042" s="981"/>
      <c r="Z2042" s="981"/>
      <c r="AA2042" s="981"/>
      <c r="AB2042" s="981"/>
      <c r="AC2042" s="981"/>
      <c r="AD2042" s="981"/>
      <c r="AE2042" s="981"/>
      <c r="AF2042" s="981"/>
    </row>
    <row r="2043" spans="1:32">
      <c r="A2043" s="981"/>
      <c r="B2043" s="635"/>
      <c r="J2043" s="982"/>
      <c r="K2043" s="982"/>
      <c r="O2043" s="981"/>
      <c r="P2043" s="981"/>
      <c r="Q2043" s="981"/>
      <c r="R2043" s="981"/>
      <c r="S2043" s="981"/>
      <c r="T2043" s="981"/>
      <c r="U2043" s="981"/>
      <c r="V2043" s="981"/>
      <c r="W2043" s="981"/>
      <c r="X2043" s="981"/>
      <c r="Y2043" s="981"/>
      <c r="Z2043" s="981"/>
      <c r="AA2043" s="981"/>
      <c r="AB2043" s="981"/>
      <c r="AC2043" s="981"/>
      <c r="AD2043" s="981"/>
      <c r="AE2043" s="981"/>
      <c r="AF2043" s="981"/>
    </row>
    <row r="2044" spans="1:32">
      <c r="A2044" s="981"/>
      <c r="B2044" s="635"/>
      <c r="J2044" s="982"/>
      <c r="K2044" s="982"/>
      <c r="O2044" s="981"/>
      <c r="P2044" s="981"/>
      <c r="Q2044" s="981"/>
      <c r="R2044" s="981"/>
      <c r="S2044" s="981"/>
      <c r="T2044" s="981"/>
      <c r="U2044" s="981"/>
      <c r="V2044" s="981"/>
      <c r="W2044" s="981"/>
      <c r="X2044" s="981"/>
      <c r="Y2044" s="981"/>
      <c r="Z2044" s="981"/>
      <c r="AA2044" s="981"/>
      <c r="AB2044" s="981"/>
      <c r="AC2044" s="981"/>
      <c r="AD2044" s="981"/>
      <c r="AE2044" s="981"/>
      <c r="AF2044" s="981"/>
    </row>
    <row r="2045" spans="1:32">
      <c r="A2045" s="981"/>
      <c r="B2045" s="635"/>
      <c r="J2045" s="982"/>
      <c r="K2045" s="982"/>
      <c r="O2045" s="981"/>
      <c r="P2045" s="981"/>
      <c r="Q2045" s="981"/>
      <c r="R2045" s="981"/>
      <c r="S2045" s="981"/>
      <c r="T2045" s="981"/>
      <c r="U2045" s="981"/>
      <c r="V2045" s="981"/>
      <c r="W2045" s="981"/>
      <c r="X2045" s="981"/>
      <c r="Y2045" s="981"/>
      <c r="Z2045" s="981"/>
      <c r="AA2045" s="981"/>
      <c r="AB2045" s="981"/>
      <c r="AC2045" s="981"/>
      <c r="AD2045" s="981"/>
      <c r="AE2045" s="981"/>
      <c r="AF2045" s="981"/>
    </row>
    <row r="2046" spans="1:32">
      <c r="A2046" s="981"/>
      <c r="B2046" s="635"/>
      <c r="J2046" s="982"/>
      <c r="K2046" s="982"/>
      <c r="O2046" s="981"/>
      <c r="P2046" s="981"/>
      <c r="Q2046" s="981"/>
      <c r="R2046" s="981"/>
      <c r="S2046" s="981"/>
      <c r="T2046" s="981"/>
      <c r="U2046" s="981"/>
      <c r="V2046" s="981"/>
      <c r="W2046" s="981"/>
      <c r="X2046" s="981"/>
      <c r="Y2046" s="981"/>
      <c r="Z2046" s="981"/>
      <c r="AA2046" s="981"/>
      <c r="AB2046" s="981"/>
      <c r="AC2046" s="981"/>
      <c r="AD2046" s="981"/>
      <c r="AE2046" s="981"/>
      <c r="AF2046" s="981"/>
    </row>
    <row r="2047" spans="1:32">
      <c r="A2047" s="981"/>
      <c r="B2047" s="635"/>
      <c r="J2047" s="982"/>
      <c r="K2047" s="982"/>
      <c r="O2047" s="981"/>
      <c r="P2047" s="981"/>
      <c r="Q2047" s="981"/>
      <c r="R2047" s="981"/>
      <c r="S2047" s="981"/>
      <c r="T2047" s="981"/>
      <c r="U2047" s="981"/>
      <c r="V2047" s="981"/>
      <c r="W2047" s="981"/>
      <c r="X2047" s="981"/>
      <c r="Y2047" s="981"/>
      <c r="Z2047" s="981"/>
      <c r="AA2047" s="981"/>
      <c r="AB2047" s="981"/>
      <c r="AC2047" s="981"/>
      <c r="AD2047" s="981"/>
      <c r="AE2047" s="981"/>
      <c r="AF2047" s="981"/>
    </row>
    <row r="2048" spans="1:32">
      <c r="A2048" s="981"/>
      <c r="B2048" s="635"/>
      <c r="J2048" s="982"/>
      <c r="K2048" s="982"/>
      <c r="O2048" s="981"/>
      <c r="P2048" s="981"/>
      <c r="Q2048" s="981"/>
      <c r="R2048" s="981"/>
      <c r="S2048" s="981"/>
      <c r="T2048" s="981"/>
      <c r="U2048" s="981"/>
      <c r="V2048" s="981"/>
      <c r="W2048" s="981"/>
      <c r="X2048" s="981"/>
      <c r="Y2048" s="981"/>
      <c r="Z2048" s="981"/>
      <c r="AA2048" s="981"/>
      <c r="AB2048" s="981"/>
      <c r="AC2048" s="981"/>
      <c r="AD2048" s="981"/>
      <c r="AE2048" s="981"/>
      <c r="AF2048" s="981"/>
    </row>
    <row r="2049" spans="1:32">
      <c r="A2049" s="981"/>
      <c r="B2049" s="635"/>
      <c r="J2049" s="982"/>
      <c r="K2049" s="982"/>
      <c r="O2049" s="981"/>
      <c r="P2049" s="981"/>
      <c r="Q2049" s="981"/>
      <c r="R2049" s="981"/>
      <c r="S2049" s="981"/>
      <c r="T2049" s="981"/>
      <c r="U2049" s="981"/>
      <c r="V2049" s="981"/>
      <c r="W2049" s="981"/>
      <c r="X2049" s="981"/>
      <c r="Y2049" s="981"/>
      <c r="Z2049" s="981"/>
      <c r="AA2049" s="981"/>
      <c r="AB2049" s="981"/>
      <c r="AC2049" s="981"/>
      <c r="AD2049" s="981"/>
      <c r="AE2049" s="981"/>
      <c r="AF2049" s="981"/>
    </row>
    <row r="2050" spans="1:32">
      <c r="A2050" s="981"/>
      <c r="B2050" s="635"/>
      <c r="J2050" s="982"/>
      <c r="K2050" s="982"/>
      <c r="O2050" s="981"/>
      <c r="P2050" s="981"/>
      <c r="Q2050" s="981"/>
      <c r="R2050" s="981"/>
      <c r="S2050" s="981"/>
      <c r="T2050" s="981"/>
      <c r="U2050" s="981"/>
      <c r="V2050" s="981"/>
      <c r="W2050" s="981"/>
      <c r="X2050" s="981"/>
      <c r="Y2050" s="981"/>
      <c r="Z2050" s="981"/>
      <c r="AA2050" s="981"/>
      <c r="AB2050" s="981"/>
      <c r="AC2050" s="981"/>
      <c r="AD2050" s="981"/>
      <c r="AE2050" s="981"/>
      <c r="AF2050" s="981"/>
    </row>
    <row r="2051" spans="1:32">
      <c r="A2051" s="981"/>
      <c r="B2051" s="635"/>
      <c r="J2051" s="982"/>
      <c r="K2051" s="982"/>
      <c r="O2051" s="981"/>
      <c r="P2051" s="981"/>
      <c r="Q2051" s="981"/>
      <c r="R2051" s="981"/>
      <c r="S2051" s="981"/>
      <c r="T2051" s="981"/>
      <c r="U2051" s="981"/>
      <c r="V2051" s="981"/>
      <c r="W2051" s="981"/>
      <c r="X2051" s="981"/>
      <c r="Y2051" s="981"/>
      <c r="Z2051" s="981"/>
      <c r="AA2051" s="981"/>
      <c r="AB2051" s="981"/>
      <c r="AC2051" s="981"/>
      <c r="AD2051" s="981"/>
      <c r="AE2051" s="981"/>
      <c r="AF2051" s="981"/>
    </row>
    <row r="2052" spans="1:32">
      <c r="A2052" s="981"/>
      <c r="B2052" s="635"/>
      <c r="J2052" s="982"/>
      <c r="K2052" s="982"/>
      <c r="O2052" s="981"/>
      <c r="P2052" s="981"/>
      <c r="Q2052" s="981"/>
      <c r="R2052" s="981"/>
      <c r="S2052" s="981"/>
      <c r="T2052" s="981"/>
      <c r="U2052" s="981"/>
      <c r="V2052" s="981"/>
      <c r="W2052" s="981"/>
      <c r="X2052" s="981"/>
      <c r="Y2052" s="981"/>
      <c r="Z2052" s="981"/>
      <c r="AA2052" s="981"/>
      <c r="AB2052" s="981"/>
      <c r="AC2052" s="981"/>
      <c r="AD2052" s="981"/>
      <c r="AE2052" s="981"/>
      <c r="AF2052" s="981"/>
    </row>
    <row r="2053" spans="1:32">
      <c r="A2053" s="981"/>
      <c r="B2053" s="635"/>
      <c r="J2053" s="982"/>
      <c r="K2053" s="982"/>
      <c r="O2053" s="981"/>
      <c r="P2053" s="981"/>
      <c r="Q2053" s="981"/>
      <c r="R2053" s="981"/>
      <c r="S2053" s="981"/>
      <c r="T2053" s="981"/>
      <c r="U2053" s="981"/>
      <c r="V2053" s="981"/>
      <c r="W2053" s="981"/>
      <c r="X2053" s="981"/>
      <c r="Y2053" s="981"/>
      <c r="Z2053" s="981"/>
      <c r="AA2053" s="981"/>
      <c r="AB2053" s="981"/>
      <c r="AC2053" s="981"/>
      <c r="AD2053" s="981"/>
      <c r="AE2053" s="981"/>
      <c r="AF2053" s="981"/>
    </row>
    <row r="2054" spans="1:32">
      <c r="A2054" s="981"/>
      <c r="B2054" s="635"/>
      <c r="J2054" s="982"/>
      <c r="K2054" s="982"/>
      <c r="O2054" s="981"/>
      <c r="P2054" s="981"/>
      <c r="Q2054" s="981"/>
      <c r="R2054" s="981"/>
      <c r="S2054" s="981"/>
      <c r="T2054" s="981"/>
      <c r="U2054" s="981"/>
      <c r="V2054" s="981"/>
      <c r="W2054" s="981"/>
      <c r="X2054" s="981"/>
      <c r="Y2054" s="981"/>
      <c r="Z2054" s="981"/>
      <c r="AA2054" s="981"/>
      <c r="AB2054" s="981"/>
      <c r="AC2054" s="981"/>
      <c r="AD2054" s="981"/>
      <c r="AE2054" s="981"/>
      <c r="AF2054" s="981"/>
    </row>
    <row r="2055" spans="1:32">
      <c r="A2055" s="981"/>
      <c r="B2055" s="635"/>
      <c r="J2055" s="982"/>
      <c r="K2055" s="982"/>
      <c r="O2055" s="981"/>
      <c r="P2055" s="981"/>
      <c r="Q2055" s="981"/>
      <c r="R2055" s="981"/>
      <c r="S2055" s="981"/>
      <c r="T2055" s="981"/>
      <c r="U2055" s="981"/>
      <c r="V2055" s="981"/>
      <c r="W2055" s="981"/>
      <c r="X2055" s="981"/>
      <c r="Y2055" s="981"/>
      <c r="Z2055" s="981"/>
      <c r="AA2055" s="981"/>
      <c r="AB2055" s="981"/>
      <c r="AC2055" s="981"/>
      <c r="AD2055" s="981"/>
      <c r="AE2055" s="981"/>
      <c r="AF2055" s="981"/>
    </row>
    <row r="2056" spans="1:32">
      <c r="A2056" s="981"/>
      <c r="B2056" s="635"/>
      <c r="J2056" s="982"/>
      <c r="K2056" s="982"/>
      <c r="O2056" s="981"/>
      <c r="P2056" s="981"/>
      <c r="Q2056" s="981"/>
      <c r="R2056" s="981"/>
      <c r="S2056" s="981"/>
      <c r="T2056" s="981"/>
      <c r="U2056" s="981"/>
      <c r="V2056" s="981"/>
      <c r="W2056" s="981"/>
      <c r="X2056" s="981"/>
      <c r="Y2056" s="981"/>
      <c r="Z2056" s="981"/>
      <c r="AA2056" s="981"/>
      <c r="AB2056" s="981"/>
      <c r="AC2056" s="981"/>
      <c r="AD2056" s="981"/>
      <c r="AE2056" s="981"/>
      <c r="AF2056" s="981"/>
    </row>
    <row r="2057" spans="1:32">
      <c r="A2057" s="981"/>
      <c r="B2057" s="635"/>
      <c r="J2057" s="982"/>
      <c r="K2057" s="982"/>
      <c r="O2057" s="981"/>
      <c r="P2057" s="981"/>
      <c r="Q2057" s="981"/>
      <c r="R2057" s="981"/>
      <c r="S2057" s="981"/>
      <c r="T2057" s="981"/>
      <c r="U2057" s="981"/>
      <c r="V2057" s="981"/>
      <c r="W2057" s="981"/>
      <c r="X2057" s="981"/>
      <c r="Y2057" s="981"/>
      <c r="Z2057" s="981"/>
      <c r="AA2057" s="981"/>
      <c r="AB2057" s="981"/>
      <c r="AC2057" s="981"/>
      <c r="AD2057" s="981"/>
      <c r="AE2057" s="981"/>
      <c r="AF2057" s="981"/>
    </row>
    <row r="2058" spans="1:32">
      <c r="A2058" s="981"/>
      <c r="B2058" s="635"/>
      <c r="J2058" s="982"/>
      <c r="K2058" s="982"/>
      <c r="O2058" s="981"/>
      <c r="P2058" s="981"/>
      <c r="Q2058" s="981"/>
      <c r="R2058" s="981"/>
      <c r="S2058" s="981"/>
      <c r="T2058" s="981"/>
      <c r="U2058" s="981"/>
      <c r="V2058" s="981"/>
      <c r="W2058" s="981"/>
      <c r="X2058" s="981"/>
      <c r="Y2058" s="981"/>
      <c r="Z2058" s="981"/>
      <c r="AA2058" s="981"/>
      <c r="AB2058" s="981"/>
      <c r="AC2058" s="981"/>
      <c r="AD2058" s="981"/>
      <c r="AE2058" s="981"/>
      <c r="AF2058" s="981"/>
    </row>
    <row r="2059" spans="1:32">
      <c r="A2059" s="981"/>
      <c r="B2059" s="635"/>
      <c r="J2059" s="982"/>
      <c r="K2059" s="982"/>
      <c r="O2059" s="981"/>
      <c r="P2059" s="981"/>
      <c r="Q2059" s="981"/>
      <c r="R2059" s="981"/>
      <c r="S2059" s="981"/>
      <c r="T2059" s="981"/>
      <c r="U2059" s="981"/>
      <c r="V2059" s="981"/>
      <c r="W2059" s="981"/>
      <c r="X2059" s="981"/>
      <c r="Y2059" s="981"/>
      <c r="Z2059" s="981"/>
      <c r="AA2059" s="981"/>
      <c r="AB2059" s="981"/>
      <c r="AC2059" s="981"/>
      <c r="AD2059" s="981"/>
      <c r="AE2059" s="981"/>
      <c r="AF2059" s="981"/>
    </row>
    <row r="2060" spans="1:32">
      <c r="A2060" s="981"/>
      <c r="B2060" s="635"/>
      <c r="J2060" s="982"/>
      <c r="K2060" s="982"/>
      <c r="O2060" s="981"/>
      <c r="P2060" s="981"/>
      <c r="Q2060" s="981"/>
      <c r="R2060" s="981"/>
      <c r="S2060" s="981"/>
      <c r="T2060" s="981"/>
      <c r="U2060" s="981"/>
      <c r="V2060" s="981"/>
      <c r="W2060" s="981"/>
      <c r="X2060" s="981"/>
      <c r="Y2060" s="981"/>
      <c r="Z2060" s="981"/>
      <c r="AA2060" s="981"/>
      <c r="AB2060" s="981"/>
      <c r="AC2060" s="981"/>
      <c r="AD2060" s="981"/>
      <c r="AE2060" s="981"/>
      <c r="AF2060" s="981"/>
    </row>
    <row r="2061" spans="1:32">
      <c r="A2061" s="981"/>
      <c r="B2061" s="635"/>
      <c r="J2061" s="982"/>
      <c r="K2061" s="982"/>
      <c r="O2061" s="981"/>
      <c r="P2061" s="981"/>
      <c r="Q2061" s="981"/>
      <c r="R2061" s="981"/>
      <c r="S2061" s="981"/>
      <c r="T2061" s="981"/>
      <c r="U2061" s="981"/>
      <c r="V2061" s="981"/>
      <c r="W2061" s="981"/>
      <c r="X2061" s="981"/>
      <c r="Y2061" s="981"/>
      <c r="Z2061" s="981"/>
      <c r="AA2061" s="981"/>
      <c r="AB2061" s="981"/>
      <c r="AC2061" s="981"/>
      <c r="AD2061" s="981"/>
      <c r="AE2061" s="981"/>
      <c r="AF2061" s="981"/>
    </row>
    <row r="2062" spans="1:32">
      <c r="A2062" s="981"/>
      <c r="B2062" s="635"/>
      <c r="J2062" s="982"/>
      <c r="K2062" s="982"/>
      <c r="O2062" s="981"/>
      <c r="P2062" s="981"/>
      <c r="Q2062" s="981"/>
      <c r="R2062" s="981"/>
      <c r="S2062" s="981"/>
      <c r="T2062" s="981"/>
      <c r="U2062" s="981"/>
      <c r="V2062" s="981"/>
      <c r="W2062" s="981"/>
      <c r="X2062" s="981"/>
      <c r="Y2062" s="981"/>
      <c r="Z2062" s="981"/>
      <c r="AA2062" s="981"/>
      <c r="AB2062" s="981"/>
      <c r="AC2062" s="981"/>
      <c r="AD2062" s="981"/>
      <c r="AE2062" s="981"/>
      <c r="AF2062" s="981"/>
    </row>
    <row r="2063" spans="1:32">
      <c r="A2063" s="981"/>
      <c r="B2063" s="635"/>
      <c r="J2063" s="982"/>
      <c r="K2063" s="982"/>
      <c r="O2063" s="981"/>
      <c r="P2063" s="981"/>
      <c r="Q2063" s="981"/>
      <c r="R2063" s="981"/>
      <c r="S2063" s="981"/>
      <c r="T2063" s="981"/>
      <c r="U2063" s="981"/>
      <c r="V2063" s="981"/>
      <c r="W2063" s="981"/>
      <c r="X2063" s="981"/>
      <c r="Y2063" s="981"/>
      <c r="Z2063" s="981"/>
      <c r="AA2063" s="981"/>
      <c r="AB2063" s="981"/>
      <c r="AC2063" s="981"/>
      <c r="AD2063" s="981"/>
      <c r="AE2063" s="981"/>
      <c r="AF2063" s="981"/>
    </row>
    <row r="2064" spans="1:32">
      <c r="A2064" s="981"/>
      <c r="B2064" s="635"/>
      <c r="J2064" s="982"/>
      <c r="K2064" s="982"/>
      <c r="O2064" s="981"/>
      <c r="P2064" s="981"/>
      <c r="Q2064" s="981"/>
      <c r="R2064" s="981"/>
      <c r="S2064" s="981"/>
      <c r="T2064" s="981"/>
      <c r="U2064" s="981"/>
      <c r="V2064" s="981"/>
      <c r="W2064" s="981"/>
      <c r="X2064" s="981"/>
      <c r="Y2064" s="981"/>
      <c r="Z2064" s="981"/>
      <c r="AA2064" s="981"/>
      <c r="AB2064" s="981"/>
      <c r="AC2064" s="981"/>
      <c r="AD2064" s="981"/>
      <c r="AE2064" s="981"/>
      <c r="AF2064" s="981"/>
    </row>
    <row r="2065" spans="1:32">
      <c r="A2065" s="981"/>
      <c r="B2065" s="635"/>
      <c r="J2065" s="982"/>
      <c r="K2065" s="982"/>
      <c r="O2065" s="981"/>
      <c r="P2065" s="981"/>
      <c r="Q2065" s="981"/>
      <c r="R2065" s="981"/>
      <c r="S2065" s="981"/>
      <c r="T2065" s="981"/>
      <c r="U2065" s="981"/>
      <c r="V2065" s="981"/>
      <c r="W2065" s="981"/>
      <c r="X2065" s="981"/>
      <c r="Y2065" s="981"/>
      <c r="Z2065" s="981"/>
      <c r="AA2065" s="981"/>
      <c r="AB2065" s="981"/>
      <c r="AC2065" s="981"/>
      <c r="AD2065" s="981"/>
      <c r="AE2065" s="981"/>
      <c r="AF2065" s="981"/>
    </row>
    <row r="2066" spans="1:32">
      <c r="A2066" s="981"/>
      <c r="B2066" s="635"/>
      <c r="J2066" s="982"/>
      <c r="K2066" s="982"/>
      <c r="O2066" s="981"/>
      <c r="P2066" s="981"/>
      <c r="Q2066" s="981"/>
      <c r="R2066" s="981"/>
      <c r="S2066" s="981"/>
      <c r="T2066" s="981"/>
      <c r="U2066" s="981"/>
      <c r="V2066" s="981"/>
      <c r="W2066" s="981"/>
      <c r="X2066" s="981"/>
      <c r="Y2066" s="981"/>
      <c r="Z2066" s="981"/>
      <c r="AA2066" s="981"/>
      <c r="AB2066" s="981"/>
      <c r="AC2066" s="981"/>
      <c r="AD2066" s="981"/>
      <c r="AE2066" s="981"/>
      <c r="AF2066" s="981"/>
    </row>
    <row r="2067" spans="1:32">
      <c r="A2067" s="981"/>
      <c r="B2067" s="635"/>
      <c r="J2067" s="982"/>
      <c r="K2067" s="982"/>
      <c r="O2067" s="981"/>
      <c r="P2067" s="981"/>
      <c r="Q2067" s="981"/>
      <c r="R2067" s="981"/>
      <c r="S2067" s="981"/>
      <c r="T2067" s="981"/>
      <c r="U2067" s="981"/>
      <c r="V2067" s="981"/>
      <c r="W2067" s="981"/>
      <c r="X2067" s="981"/>
      <c r="Y2067" s="981"/>
      <c r="Z2067" s="981"/>
      <c r="AA2067" s="981"/>
      <c r="AB2067" s="981"/>
      <c r="AC2067" s="981"/>
      <c r="AD2067" s="981"/>
      <c r="AE2067" s="981"/>
      <c r="AF2067" s="981"/>
    </row>
    <row r="2068" spans="1:32">
      <c r="A2068" s="981"/>
      <c r="B2068" s="635"/>
      <c r="J2068" s="982"/>
      <c r="K2068" s="982"/>
      <c r="O2068" s="981"/>
      <c r="P2068" s="981"/>
      <c r="Q2068" s="981"/>
      <c r="R2068" s="981"/>
      <c r="S2068" s="981"/>
      <c r="T2068" s="981"/>
      <c r="U2068" s="981"/>
      <c r="V2068" s="981"/>
      <c r="W2068" s="981"/>
      <c r="X2068" s="981"/>
      <c r="Y2068" s="981"/>
      <c r="Z2068" s="981"/>
      <c r="AA2068" s="981"/>
      <c r="AB2068" s="981"/>
      <c r="AC2068" s="981"/>
      <c r="AD2068" s="981"/>
      <c r="AE2068" s="981"/>
      <c r="AF2068" s="981"/>
    </row>
    <row r="2069" spans="1:32">
      <c r="A2069" s="981"/>
      <c r="B2069" s="635"/>
      <c r="J2069" s="982"/>
      <c r="K2069" s="982"/>
      <c r="O2069" s="981"/>
      <c r="P2069" s="981"/>
      <c r="Q2069" s="981"/>
      <c r="R2069" s="981"/>
      <c r="S2069" s="981"/>
      <c r="T2069" s="981"/>
      <c r="U2069" s="981"/>
      <c r="V2069" s="981"/>
      <c r="W2069" s="981"/>
      <c r="X2069" s="981"/>
      <c r="Y2069" s="981"/>
      <c r="Z2069" s="981"/>
      <c r="AA2069" s="981"/>
      <c r="AB2069" s="981"/>
      <c r="AC2069" s="981"/>
      <c r="AD2069" s="981"/>
      <c r="AE2069" s="981"/>
      <c r="AF2069" s="981"/>
    </row>
    <row r="2070" spans="1:32">
      <c r="A2070" s="981"/>
      <c r="B2070" s="635"/>
      <c r="J2070" s="982"/>
      <c r="K2070" s="982"/>
      <c r="O2070" s="981"/>
      <c r="P2070" s="981"/>
      <c r="Q2070" s="981"/>
      <c r="R2070" s="981"/>
      <c r="S2070" s="981"/>
      <c r="T2070" s="981"/>
      <c r="U2070" s="981"/>
      <c r="V2070" s="981"/>
      <c r="W2070" s="981"/>
      <c r="X2070" s="981"/>
      <c r="Y2070" s="981"/>
      <c r="Z2070" s="981"/>
      <c r="AA2070" s="981"/>
      <c r="AB2070" s="981"/>
      <c r="AC2070" s="981"/>
      <c r="AD2070" s="981"/>
      <c r="AE2070" s="981"/>
      <c r="AF2070" s="981"/>
    </row>
    <row r="2071" spans="1:32">
      <c r="A2071" s="981"/>
      <c r="B2071" s="635"/>
      <c r="J2071" s="982"/>
      <c r="K2071" s="982"/>
      <c r="O2071" s="981"/>
      <c r="P2071" s="981"/>
      <c r="Q2071" s="981"/>
      <c r="R2071" s="981"/>
      <c r="S2071" s="981"/>
      <c r="T2071" s="981"/>
      <c r="U2071" s="981"/>
      <c r="V2071" s="981"/>
      <c r="W2071" s="981"/>
      <c r="X2071" s="981"/>
      <c r="Y2071" s="981"/>
      <c r="Z2071" s="981"/>
      <c r="AA2071" s="981"/>
      <c r="AB2071" s="981"/>
      <c r="AC2071" s="981"/>
      <c r="AD2071" s="981"/>
      <c r="AE2071" s="981"/>
      <c r="AF2071" s="981"/>
    </row>
    <row r="2072" spans="1:32">
      <c r="A2072" s="981"/>
      <c r="B2072" s="635"/>
      <c r="J2072" s="982"/>
      <c r="K2072" s="982"/>
      <c r="O2072" s="981"/>
      <c r="P2072" s="981"/>
      <c r="Q2072" s="981"/>
      <c r="R2072" s="981"/>
      <c r="S2072" s="981"/>
      <c r="T2072" s="981"/>
      <c r="U2072" s="981"/>
      <c r="V2072" s="981"/>
      <c r="W2072" s="981"/>
      <c r="X2072" s="981"/>
      <c r="Y2072" s="981"/>
      <c r="Z2072" s="981"/>
      <c r="AA2072" s="981"/>
      <c r="AB2072" s="981"/>
      <c r="AC2072" s="981"/>
      <c r="AD2072" s="981"/>
      <c r="AE2072" s="981"/>
      <c r="AF2072" s="981"/>
    </row>
    <row r="2073" spans="1:32">
      <c r="A2073" s="981"/>
      <c r="B2073" s="635"/>
      <c r="J2073" s="982"/>
      <c r="K2073" s="982"/>
      <c r="O2073" s="981"/>
      <c r="P2073" s="981"/>
      <c r="Q2073" s="981"/>
      <c r="R2073" s="981"/>
      <c r="S2073" s="981"/>
      <c r="T2073" s="981"/>
      <c r="U2073" s="981"/>
      <c r="V2073" s="981"/>
      <c r="W2073" s="981"/>
      <c r="X2073" s="981"/>
      <c r="Y2073" s="981"/>
      <c r="Z2073" s="981"/>
      <c r="AA2073" s="981"/>
      <c r="AB2073" s="981"/>
      <c r="AC2073" s="981"/>
      <c r="AD2073" s="981"/>
      <c r="AE2073" s="981"/>
      <c r="AF2073" s="981"/>
    </row>
    <row r="2074" spans="1:32">
      <c r="A2074" s="981"/>
      <c r="B2074" s="635"/>
      <c r="J2074" s="982"/>
      <c r="K2074" s="982"/>
      <c r="O2074" s="981"/>
      <c r="P2074" s="981"/>
      <c r="Q2074" s="981"/>
      <c r="R2074" s="981"/>
      <c r="S2074" s="981"/>
      <c r="T2074" s="981"/>
      <c r="U2074" s="981"/>
      <c r="V2074" s="981"/>
      <c r="W2074" s="981"/>
      <c r="X2074" s="981"/>
      <c r="Y2074" s="981"/>
      <c r="Z2074" s="981"/>
      <c r="AA2074" s="981"/>
      <c r="AB2074" s="981"/>
      <c r="AC2074" s="981"/>
      <c r="AD2074" s="981"/>
      <c r="AE2074" s="981"/>
      <c r="AF2074" s="981"/>
    </row>
    <row r="2075" spans="1:32">
      <c r="A2075" s="981"/>
      <c r="B2075" s="635"/>
      <c r="J2075" s="982"/>
      <c r="K2075" s="982"/>
      <c r="O2075" s="981"/>
      <c r="P2075" s="981"/>
      <c r="Q2075" s="981"/>
      <c r="R2075" s="981"/>
      <c r="S2075" s="981"/>
      <c r="T2075" s="981"/>
      <c r="U2075" s="981"/>
      <c r="V2075" s="981"/>
      <c r="W2075" s="981"/>
      <c r="X2075" s="981"/>
      <c r="Y2075" s="981"/>
      <c r="Z2075" s="981"/>
      <c r="AA2075" s="981"/>
      <c r="AB2075" s="981"/>
      <c r="AC2075" s="981"/>
      <c r="AD2075" s="981"/>
      <c r="AE2075" s="981"/>
      <c r="AF2075" s="981"/>
    </row>
    <row r="2076" spans="1:32">
      <c r="A2076" s="981"/>
      <c r="B2076" s="635"/>
      <c r="J2076" s="982"/>
      <c r="K2076" s="982"/>
      <c r="O2076" s="981"/>
      <c r="P2076" s="981"/>
      <c r="Q2076" s="981"/>
      <c r="R2076" s="981"/>
      <c r="S2076" s="981"/>
      <c r="T2076" s="981"/>
      <c r="U2076" s="981"/>
      <c r="V2076" s="981"/>
      <c r="W2076" s="981"/>
      <c r="X2076" s="981"/>
      <c r="Y2076" s="981"/>
      <c r="Z2076" s="981"/>
      <c r="AA2076" s="981"/>
      <c r="AB2076" s="981"/>
      <c r="AC2076" s="981"/>
      <c r="AD2076" s="981"/>
      <c r="AE2076" s="981"/>
      <c r="AF2076" s="981"/>
    </row>
    <row r="2077" spans="1:32">
      <c r="A2077" s="981"/>
      <c r="B2077" s="635"/>
      <c r="J2077" s="982"/>
      <c r="K2077" s="982"/>
      <c r="O2077" s="981"/>
      <c r="P2077" s="981"/>
      <c r="Q2077" s="981"/>
      <c r="R2077" s="981"/>
      <c r="S2077" s="981"/>
      <c r="T2077" s="981"/>
      <c r="U2077" s="981"/>
      <c r="V2077" s="981"/>
      <c r="W2077" s="981"/>
      <c r="X2077" s="981"/>
      <c r="Y2077" s="981"/>
      <c r="Z2077" s="981"/>
      <c r="AA2077" s="981"/>
      <c r="AB2077" s="981"/>
      <c r="AC2077" s="981"/>
      <c r="AD2077" s="981"/>
      <c r="AE2077" s="981"/>
      <c r="AF2077" s="981"/>
    </row>
    <row r="2078" spans="1:32">
      <c r="A2078" s="981"/>
      <c r="B2078" s="635"/>
      <c r="J2078" s="982"/>
      <c r="K2078" s="982"/>
      <c r="O2078" s="981"/>
      <c r="P2078" s="981"/>
      <c r="Q2078" s="981"/>
      <c r="R2078" s="981"/>
      <c r="S2078" s="981"/>
      <c r="T2078" s="981"/>
      <c r="U2078" s="981"/>
      <c r="V2078" s="981"/>
      <c r="W2078" s="981"/>
      <c r="X2078" s="981"/>
      <c r="Y2078" s="981"/>
      <c r="Z2078" s="981"/>
      <c r="AA2078" s="981"/>
      <c r="AB2078" s="981"/>
      <c r="AC2078" s="981"/>
      <c r="AD2078" s="981"/>
      <c r="AE2078" s="981"/>
      <c r="AF2078" s="981"/>
    </row>
    <row r="2079" spans="1:32">
      <c r="A2079" s="981"/>
      <c r="B2079" s="635"/>
      <c r="J2079" s="982"/>
      <c r="K2079" s="982"/>
      <c r="O2079" s="981"/>
      <c r="P2079" s="981"/>
      <c r="Q2079" s="981"/>
      <c r="R2079" s="981"/>
      <c r="S2079" s="981"/>
      <c r="T2079" s="981"/>
      <c r="U2079" s="981"/>
      <c r="V2079" s="981"/>
      <c r="W2079" s="981"/>
      <c r="X2079" s="981"/>
      <c r="Y2079" s="981"/>
      <c r="Z2079" s="981"/>
      <c r="AA2079" s="981"/>
      <c r="AB2079" s="981"/>
      <c r="AC2079" s="981"/>
      <c r="AD2079" s="981"/>
      <c r="AE2079" s="981"/>
      <c r="AF2079" s="981"/>
    </row>
    <row r="2080" spans="1:32">
      <c r="A2080" s="981"/>
      <c r="B2080" s="635"/>
      <c r="J2080" s="982"/>
      <c r="K2080" s="982"/>
      <c r="O2080" s="981"/>
      <c r="P2080" s="981"/>
      <c r="Q2080" s="981"/>
      <c r="R2080" s="981"/>
      <c r="S2080" s="981"/>
      <c r="T2080" s="981"/>
      <c r="U2080" s="981"/>
      <c r="V2080" s="981"/>
      <c r="W2080" s="981"/>
      <c r="X2080" s="981"/>
      <c r="Y2080" s="981"/>
      <c r="Z2080" s="981"/>
      <c r="AA2080" s="981"/>
      <c r="AB2080" s="981"/>
      <c r="AC2080" s="981"/>
      <c r="AD2080" s="981"/>
      <c r="AE2080" s="981"/>
      <c r="AF2080" s="981"/>
    </row>
    <row r="2081" spans="1:32">
      <c r="A2081" s="981"/>
      <c r="B2081" s="635"/>
      <c r="J2081" s="982"/>
      <c r="K2081" s="982"/>
      <c r="O2081" s="981"/>
      <c r="P2081" s="981"/>
      <c r="Q2081" s="981"/>
      <c r="R2081" s="981"/>
      <c r="S2081" s="981"/>
      <c r="T2081" s="981"/>
      <c r="U2081" s="981"/>
      <c r="V2081" s="981"/>
      <c r="W2081" s="981"/>
      <c r="X2081" s="981"/>
      <c r="Y2081" s="981"/>
      <c r="Z2081" s="981"/>
      <c r="AA2081" s="981"/>
      <c r="AB2081" s="981"/>
      <c r="AC2081" s="981"/>
      <c r="AD2081" s="981"/>
      <c r="AE2081" s="981"/>
      <c r="AF2081" s="981"/>
    </row>
    <row r="2082" spans="1:32">
      <c r="A2082" s="981"/>
      <c r="B2082" s="635"/>
      <c r="J2082" s="982"/>
      <c r="K2082" s="982"/>
      <c r="O2082" s="981"/>
      <c r="P2082" s="981"/>
      <c r="Q2082" s="981"/>
      <c r="R2082" s="981"/>
      <c r="S2082" s="981"/>
      <c r="T2082" s="981"/>
      <c r="U2082" s="981"/>
      <c r="V2082" s="981"/>
      <c r="W2082" s="981"/>
      <c r="X2082" s="981"/>
      <c r="Y2082" s="981"/>
      <c r="Z2082" s="981"/>
      <c r="AA2082" s="981"/>
      <c r="AB2082" s="981"/>
      <c r="AC2082" s="981"/>
      <c r="AD2082" s="981"/>
      <c r="AE2082" s="981"/>
      <c r="AF2082" s="981"/>
    </row>
    <row r="2083" spans="1:32">
      <c r="A2083" s="981"/>
      <c r="B2083" s="635"/>
      <c r="J2083" s="982"/>
      <c r="K2083" s="982"/>
      <c r="O2083" s="981"/>
      <c r="P2083" s="981"/>
      <c r="Q2083" s="981"/>
      <c r="R2083" s="981"/>
      <c r="S2083" s="981"/>
      <c r="T2083" s="981"/>
      <c r="U2083" s="981"/>
      <c r="V2083" s="981"/>
      <c r="W2083" s="981"/>
      <c r="X2083" s="981"/>
      <c r="Y2083" s="981"/>
      <c r="Z2083" s="981"/>
      <c r="AA2083" s="981"/>
      <c r="AB2083" s="981"/>
      <c r="AC2083" s="981"/>
      <c r="AD2083" s="981"/>
      <c r="AE2083" s="981"/>
      <c r="AF2083" s="981"/>
    </row>
    <row r="2084" spans="1:32">
      <c r="A2084" s="981"/>
      <c r="B2084" s="635"/>
      <c r="J2084" s="982"/>
      <c r="K2084" s="982"/>
      <c r="O2084" s="981"/>
      <c r="P2084" s="981"/>
      <c r="Q2084" s="981"/>
      <c r="R2084" s="981"/>
      <c r="S2084" s="981"/>
      <c r="T2084" s="981"/>
      <c r="U2084" s="981"/>
      <c r="V2084" s="981"/>
      <c r="W2084" s="981"/>
      <c r="X2084" s="981"/>
      <c r="Y2084" s="981"/>
      <c r="Z2084" s="981"/>
      <c r="AA2084" s="981"/>
      <c r="AB2084" s="981"/>
      <c r="AC2084" s="981"/>
      <c r="AD2084" s="981"/>
      <c r="AE2084" s="981"/>
      <c r="AF2084" s="981"/>
    </row>
    <row r="2085" spans="1:32">
      <c r="A2085" s="981"/>
      <c r="B2085" s="635"/>
      <c r="J2085" s="982"/>
      <c r="K2085" s="982"/>
      <c r="O2085" s="981"/>
      <c r="P2085" s="981"/>
      <c r="Q2085" s="981"/>
      <c r="R2085" s="981"/>
      <c r="S2085" s="981"/>
      <c r="T2085" s="981"/>
      <c r="U2085" s="981"/>
      <c r="V2085" s="981"/>
      <c r="W2085" s="981"/>
      <c r="X2085" s="981"/>
      <c r="Y2085" s="981"/>
      <c r="Z2085" s="981"/>
      <c r="AA2085" s="981"/>
      <c r="AB2085" s="981"/>
      <c r="AC2085" s="981"/>
      <c r="AD2085" s="981"/>
      <c r="AE2085" s="981"/>
      <c r="AF2085" s="981"/>
    </row>
    <row r="2086" spans="1:32">
      <c r="A2086" s="981"/>
      <c r="B2086" s="635"/>
      <c r="J2086" s="982"/>
      <c r="K2086" s="982"/>
      <c r="O2086" s="981"/>
      <c r="P2086" s="981"/>
      <c r="Q2086" s="981"/>
      <c r="R2086" s="981"/>
      <c r="S2086" s="981"/>
      <c r="T2086" s="981"/>
      <c r="U2086" s="981"/>
      <c r="V2086" s="981"/>
      <c r="W2086" s="981"/>
      <c r="X2086" s="981"/>
      <c r="Y2086" s="981"/>
      <c r="Z2086" s="981"/>
      <c r="AA2086" s="981"/>
      <c r="AB2086" s="981"/>
      <c r="AC2086" s="981"/>
      <c r="AD2086" s="981"/>
      <c r="AE2086" s="981"/>
      <c r="AF2086" s="981"/>
    </row>
    <row r="2087" spans="1:32">
      <c r="A2087" s="981"/>
      <c r="B2087" s="635"/>
      <c r="J2087" s="982"/>
      <c r="K2087" s="982"/>
      <c r="O2087" s="981"/>
      <c r="P2087" s="981"/>
      <c r="Q2087" s="981"/>
      <c r="R2087" s="981"/>
      <c r="S2087" s="981"/>
      <c r="T2087" s="981"/>
      <c r="U2087" s="981"/>
      <c r="V2087" s="981"/>
      <c r="W2087" s="981"/>
      <c r="X2087" s="981"/>
      <c r="Y2087" s="981"/>
      <c r="Z2087" s="981"/>
      <c r="AA2087" s="981"/>
      <c r="AB2087" s="981"/>
      <c r="AC2087" s="981"/>
      <c r="AD2087" s="981"/>
      <c r="AE2087" s="981"/>
      <c r="AF2087" s="981"/>
    </row>
    <row r="2088" spans="1:32">
      <c r="A2088" s="981"/>
      <c r="B2088" s="635"/>
      <c r="J2088" s="982"/>
      <c r="K2088" s="982"/>
      <c r="O2088" s="981"/>
      <c r="P2088" s="981"/>
      <c r="Q2088" s="981"/>
      <c r="R2088" s="981"/>
      <c r="S2088" s="981"/>
      <c r="T2088" s="981"/>
      <c r="U2088" s="981"/>
      <c r="V2088" s="981"/>
      <c r="W2088" s="981"/>
      <c r="X2088" s="981"/>
      <c r="Y2088" s="981"/>
      <c r="Z2088" s="981"/>
      <c r="AA2088" s="981"/>
      <c r="AB2088" s="981"/>
      <c r="AC2088" s="981"/>
      <c r="AD2088" s="981"/>
      <c r="AE2088" s="981"/>
      <c r="AF2088" s="981"/>
    </row>
    <row r="2089" spans="1:32">
      <c r="A2089" s="981"/>
      <c r="B2089" s="635"/>
      <c r="J2089" s="982"/>
      <c r="K2089" s="982"/>
      <c r="O2089" s="981"/>
      <c r="P2089" s="981"/>
      <c r="Q2089" s="981"/>
      <c r="R2089" s="981"/>
      <c r="S2089" s="981"/>
      <c r="T2089" s="981"/>
      <c r="U2089" s="981"/>
      <c r="V2089" s="981"/>
      <c r="W2089" s="981"/>
      <c r="X2089" s="981"/>
      <c r="Y2089" s="981"/>
      <c r="Z2089" s="981"/>
      <c r="AA2089" s="981"/>
      <c r="AB2089" s="981"/>
      <c r="AC2089" s="981"/>
      <c r="AD2089" s="981"/>
      <c r="AE2089" s="981"/>
      <c r="AF2089" s="981"/>
    </row>
    <row r="2090" spans="1:32">
      <c r="A2090" s="981"/>
      <c r="B2090" s="635"/>
      <c r="J2090" s="982"/>
      <c r="K2090" s="982"/>
      <c r="O2090" s="981"/>
      <c r="P2090" s="981"/>
      <c r="Q2090" s="981"/>
      <c r="R2090" s="981"/>
      <c r="S2090" s="981"/>
      <c r="T2090" s="981"/>
      <c r="U2090" s="981"/>
      <c r="V2090" s="981"/>
      <c r="W2090" s="981"/>
      <c r="X2090" s="981"/>
      <c r="Y2090" s="981"/>
      <c r="Z2090" s="981"/>
      <c r="AA2090" s="981"/>
      <c r="AB2090" s="981"/>
      <c r="AC2090" s="981"/>
      <c r="AD2090" s="981"/>
      <c r="AE2090" s="981"/>
      <c r="AF2090" s="981"/>
    </row>
    <row r="2091" spans="1:32">
      <c r="A2091" s="981"/>
      <c r="B2091" s="635"/>
      <c r="J2091" s="982"/>
      <c r="K2091" s="982"/>
      <c r="O2091" s="981"/>
      <c r="P2091" s="981"/>
      <c r="Q2091" s="981"/>
      <c r="R2091" s="981"/>
      <c r="S2091" s="981"/>
      <c r="T2091" s="981"/>
      <c r="U2091" s="981"/>
      <c r="V2091" s="981"/>
      <c r="W2091" s="981"/>
      <c r="X2091" s="981"/>
      <c r="Y2091" s="981"/>
      <c r="Z2091" s="981"/>
      <c r="AA2091" s="981"/>
      <c r="AB2091" s="981"/>
      <c r="AC2091" s="981"/>
      <c r="AD2091" s="981"/>
      <c r="AE2091" s="981"/>
      <c r="AF2091" s="981"/>
    </row>
    <row r="2092" spans="1:32">
      <c r="A2092" s="981"/>
      <c r="B2092" s="635"/>
      <c r="J2092" s="982"/>
      <c r="K2092" s="982"/>
      <c r="O2092" s="981"/>
      <c r="P2092" s="981"/>
      <c r="Q2092" s="981"/>
      <c r="R2092" s="981"/>
      <c r="S2092" s="981"/>
      <c r="T2092" s="981"/>
      <c r="U2092" s="981"/>
      <c r="V2092" s="981"/>
      <c r="W2092" s="981"/>
      <c r="X2092" s="981"/>
      <c r="Y2092" s="981"/>
      <c r="Z2092" s="981"/>
      <c r="AA2092" s="981"/>
      <c r="AB2092" s="981"/>
      <c r="AC2092" s="981"/>
      <c r="AD2092" s="981"/>
      <c r="AE2092" s="981"/>
      <c r="AF2092" s="981"/>
    </row>
    <row r="2093" spans="1:32">
      <c r="A2093" s="981"/>
      <c r="B2093" s="635"/>
      <c r="J2093" s="982"/>
      <c r="K2093" s="982"/>
      <c r="O2093" s="981"/>
      <c r="P2093" s="981"/>
      <c r="Q2093" s="981"/>
      <c r="R2093" s="981"/>
      <c r="S2093" s="981"/>
      <c r="T2093" s="981"/>
      <c r="U2093" s="981"/>
      <c r="V2093" s="981"/>
      <c r="W2093" s="981"/>
      <c r="X2093" s="981"/>
      <c r="Y2093" s="981"/>
      <c r="Z2093" s="981"/>
      <c r="AA2093" s="981"/>
      <c r="AB2093" s="981"/>
      <c r="AC2093" s="981"/>
      <c r="AD2093" s="981"/>
      <c r="AE2093" s="981"/>
      <c r="AF2093" s="981"/>
    </row>
    <row r="2094" spans="1:32">
      <c r="A2094" s="981"/>
      <c r="B2094" s="635"/>
      <c r="J2094" s="982"/>
      <c r="K2094" s="982"/>
      <c r="O2094" s="981"/>
      <c r="P2094" s="981"/>
      <c r="Q2094" s="981"/>
      <c r="R2094" s="981"/>
      <c r="S2094" s="981"/>
      <c r="T2094" s="981"/>
      <c r="U2094" s="981"/>
      <c r="V2094" s="981"/>
      <c r="W2094" s="981"/>
      <c r="X2094" s="981"/>
      <c r="Y2094" s="981"/>
      <c r="Z2094" s="981"/>
      <c r="AA2094" s="981"/>
      <c r="AB2094" s="981"/>
      <c r="AC2094" s="981"/>
      <c r="AD2094" s="981"/>
      <c r="AE2094" s="981"/>
      <c r="AF2094" s="981"/>
    </row>
    <row r="2095" spans="1:32">
      <c r="A2095" s="981"/>
      <c r="B2095" s="635"/>
      <c r="J2095" s="982"/>
      <c r="K2095" s="982"/>
      <c r="O2095" s="981"/>
      <c r="P2095" s="981"/>
      <c r="Q2095" s="981"/>
      <c r="R2095" s="981"/>
      <c r="S2095" s="981"/>
      <c r="T2095" s="981"/>
      <c r="U2095" s="981"/>
      <c r="V2095" s="981"/>
      <c r="W2095" s="981"/>
      <c r="X2095" s="981"/>
      <c r="Y2095" s="981"/>
      <c r="Z2095" s="981"/>
      <c r="AA2095" s="981"/>
      <c r="AB2095" s="981"/>
      <c r="AC2095" s="981"/>
      <c r="AD2095" s="981"/>
      <c r="AE2095" s="981"/>
      <c r="AF2095" s="981"/>
    </row>
    <row r="2096" spans="1:32">
      <c r="A2096" s="981"/>
      <c r="B2096" s="635"/>
      <c r="J2096" s="982"/>
      <c r="K2096" s="982"/>
      <c r="O2096" s="981"/>
      <c r="P2096" s="981"/>
      <c r="Q2096" s="981"/>
      <c r="R2096" s="981"/>
      <c r="S2096" s="981"/>
      <c r="T2096" s="981"/>
      <c r="U2096" s="981"/>
      <c r="V2096" s="981"/>
      <c r="W2096" s="981"/>
      <c r="X2096" s="981"/>
      <c r="Y2096" s="981"/>
      <c r="Z2096" s="981"/>
      <c r="AA2096" s="981"/>
      <c r="AB2096" s="981"/>
      <c r="AC2096" s="981"/>
      <c r="AD2096" s="981"/>
      <c r="AE2096" s="981"/>
      <c r="AF2096" s="981"/>
    </row>
    <row r="2097" spans="1:32">
      <c r="A2097" s="981"/>
      <c r="B2097" s="635"/>
      <c r="J2097" s="982"/>
      <c r="K2097" s="982"/>
      <c r="O2097" s="981"/>
      <c r="P2097" s="981"/>
      <c r="Q2097" s="981"/>
      <c r="R2097" s="981"/>
      <c r="S2097" s="981"/>
      <c r="T2097" s="981"/>
      <c r="U2097" s="981"/>
      <c r="V2097" s="981"/>
      <c r="W2097" s="981"/>
      <c r="X2097" s="981"/>
      <c r="Y2097" s="981"/>
      <c r="Z2097" s="981"/>
      <c r="AA2097" s="981"/>
      <c r="AB2097" s="981"/>
      <c r="AC2097" s="981"/>
      <c r="AD2097" s="981"/>
      <c r="AE2097" s="981"/>
      <c r="AF2097" s="981"/>
    </row>
    <row r="2098" spans="1:32">
      <c r="A2098" s="981"/>
      <c r="B2098" s="635"/>
      <c r="J2098" s="982"/>
      <c r="K2098" s="982"/>
      <c r="O2098" s="981"/>
      <c r="P2098" s="981"/>
      <c r="Q2098" s="981"/>
      <c r="R2098" s="981"/>
      <c r="S2098" s="981"/>
      <c r="T2098" s="981"/>
      <c r="U2098" s="981"/>
      <c r="V2098" s="981"/>
      <c r="W2098" s="981"/>
      <c r="X2098" s="981"/>
      <c r="Y2098" s="981"/>
      <c r="Z2098" s="981"/>
      <c r="AA2098" s="981"/>
      <c r="AB2098" s="981"/>
      <c r="AC2098" s="981"/>
      <c r="AD2098" s="981"/>
      <c r="AE2098" s="981"/>
      <c r="AF2098" s="981"/>
    </row>
    <row r="2099" spans="1:32">
      <c r="A2099" s="981"/>
      <c r="B2099" s="635"/>
      <c r="J2099" s="982"/>
      <c r="K2099" s="982"/>
      <c r="O2099" s="981"/>
      <c r="P2099" s="981"/>
      <c r="Q2099" s="981"/>
      <c r="R2099" s="981"/>
      <c r="S2099" s="981"/>
      <c r="T2099" s="981"/>
      <c r="U2099" s="981"/>
      <c r="V2099" s="981"/>
      <c r="W2099" s="981"/>
      <c r="X2099" s="981"/>
      <c r="Y2099" s="981"/>
      <c r="Z2099" s="981"/>
      <c r="AA2099" s="981"/>
      <c r="AB2099" s="981"/>
      <c r="AC2099" s="981"/>
      <c r="AD2099" s="981"/>
      <c r="AE2099" s="981"/>
      <c r="AF2099" s="981"/>
    </row>
    <row r="2100" spans="1:32">
      <c r="A2100" s="981"/>
      <c r="B2100" s="635"/>
      <c r="J2100" s="982"/>
      <c r="K2100" s="982"/>
      <c r="O2100" s="981"/>
      <c r="P2100" s="981"/>
      <c r="Q2100" s="981"/>
      <c r="R2100" s="981"/>
      <c r="S2100" s="981"/>
      <c r="T2100" s="981"/>
      <c r="U2100" s="981"/>
      <c r="V2100" s="981"/>
      <c r="W2100" s="981"/>
      <c r="X2100" s="981"/>
      <c r="Y2100" s="981"/>
      <c r="Z2100" s="981"/>
      <c r="AA2100" s="981"/>
      <c r="AB2100" s="981"/>
      <c r="AC2100" s="981"/>
      <c r="AD2100" s="981"/>
      <c r="AE2100" s="981"/>
      <c r="AF2100" s="981"/>
    </row>
    <row r="2101" spans="1:32">
      <c r="A2101" s="981"/>
      <c r="B2101" s="635"/>
      <c r="J2101" s="982"/>
      <c r="K2101" s="982"/>
      <c r="O2101" s="981"/>
      <c r="P2101" s="981"/>
      <c r="Q2101" s="981"/>
      <c r="R2101" s="981"/>
      <c r="S2101" s="981"/>
      <c r="T2101" s="981"/>
      <c r="U2101" s="981"/>
      <c r="V2101" s="981"/>
      <c r="W2101" s="981"/>
      <c r="X2101" s="981"/>
      <c r="Y2101" s="981"/>
      <c r="Z2101" s="981"/>
      <c r="AA2101" s="981"/>
      <c r="AB2101" s="981"/>
      <c r="AC2101" s="981"/>
      <c r="AD2101" s="981"/>
      <c r="AE2101" s="981"/>
      <c r="AF2101" s="981"/>
    </row>
    <row r="2102" spans="1:32">
      <c r="A2102" s="981"/>
      <c r="B2102" s="635"/>
      <c r="J2102" s="982"/>
      <c r="K2102" s="982"/>
      <c r="O2102" s="981"/>
      <c r="P2102" s="981"/>
      <c r="Q2102" s="981"/>
      <c r="R2102" s="981"/>
      <c r="S2102" s="981"/>
      <c r="T2102" s="981"/>
      <c r="U2102" s="981"/>
      <c r="V2102" s="981"/>
      <c r="W2102" s="981"/>
      <c r="X2102" s="981"/>
      <c r="Y2102" s="981"/>
      <c r="Z2102" s="981"/>
      <c r="AA2102" s="981"/>
      <c r="AB2102" s="981"/>
      <c r="AC2102" s="981"/>
      <c r="AD2102" s="981"/>
      <c r="AE2102" s="981"/>
      <c r="AF2102" s="981"/>
    </row>
    <row r="2103" spans="1:32">
      <c r="A2103" s="981"/>
      <c r="B2103" s="635"/>
      <c r="J2103" s="982"/>
      <c r="K2103" s="982"/>
      <c r="O2103" s="981"/>
      <c r="P2103" s="981"/>
      <c r="Q2103" s="981"/>
      <c r="R2103" s="981"/>
      <c r="S2103" s="981"/>
      <c r="T2103" s="981"/>
      <c r="U2103" s="981"/>
      <c r="V2103" s="981"/>
      <c r="W2103" s="981"/>
      <c r="X2103" s="981"/>
      <c r="Y2103" s="981"/>
      <c r="Z2103" s="981"/>
      <c r="AA2103" s="981"/>
      <c r="AB2103" s="981"/>
      <c r="AC2103" s="981"/>
      <c r="AD2103" s="981"/>
      <c r="AE2103" s="981"/>
      <c r="AF2103" s="981"/>
    </row>
    <row r="2104" spans="1:32">
      <c r="A2104" s="981"/>
      <c r="B2104" s="635"/>
      <c r="J2104" s="982"/>
      <c r="K2104" s="982"/>
      <c r="O2104" s="981"/>
      <c r="P2104" s="981"/>
      <c r="Q2104" s="981"/>
      <c r="R2104" s="981"/>
      <c r="S2104" s="981"/>
      <c r="T2104" s="981"/>
      <c r="U2104" s="981"/>
      <c r="V2104" s="981"/>
      <c r="W2104" s="981"/>
      <c r="X2104" s="981"/>
      <c r="Y2104" s="981"/>
      <c r="Z2104" s="981"/>
      <c r="AA2104" s="981"/>
      <c r="AB2104" s="981"/>
      <c r="AC2104" s="981"/>
      <c r="AD2104" s="981"/>
      <c r="AE2104" s="981"/>
      <c r="AF2104" s="981"/>
    </row>
    <row r="2105" spans="1:32">
      <c r="A2105" s="981"/>
      <c r="B2105" s="635"/>
      <c r="J2105" s="982"/>
      <c r="K2105" s="982"/>
      <c r="O2105" s="981"/>
      <c r="P2105" s="981"/>
      <c r="Q2105" s="981"/>
      <c r="R2105" s="981"/>
      <c r="S2105" s="981"/>
      <c r="T2105" s="981"/>
      <c r="U2105" s="981"/>
      <c r="V2105" s="981"/>
      <c r="W2105" s="981"/>
      <c r="X2105" s="981"/>
      <c r="Y2105" s="981"/>
      <c r="Z2105" s="981"/>
      <c r="AA2105" s="981"/>
      <c r="AB2105" s="981"/>
      <c r="AC2105" s="981"/>
      <c r="AD2105" s="981"/>
      <c r="AE2105" s="981"/>
      <c r="AF2105" s="981"/>
    </row>
    <row r="2106" spans="1:32">
      <c r="A2106" s="981"/>
      <c r="B2106" s="635"/>
      <c r="J2106" s="982"/>
      <c r="K2106" s="982"/>
      <c r="O2106" s="981"/>
      <c r="P2106" s="981"/>
      <c r="Q2106" s="981"/>
      <c r="R2106" s="981"/>
      <c r="S2106" s="981"/>
      <c r="T2106" s="981"/>
      <c r="U2106" s="981"/>
      <c r="V2106" s="981"/>
      <c r="W2106" s="981"/>
      <c r="X2106" s="981"/>
      <c r="Y2106" s="981"/>
      <c r="Z2106" s="981"/>
      <c r="AA2106" s="981"/>
      <c r="AB2106" s="981"/>
      <c r="AC2106" s="981"/>
      <c r="AD2106" s="981"/>
      <c r="AE2106" s="981"/>
      <c r="AF2106" s="981"/>
    </row>
    <row r="2107" spans="1:32">
      <c r="A2107" s="981"/>
      <c r="B2107" s="635"/>
      <c r="J2107" s="982"/>
      <c r="K2107" s="982"/>
      <c r="O2107" s="981"/>
      <c r="P2107" s="981"/>
      <c r="Q2107" s="981"/>
      <c r="R2107" s="981"/>
      <c r="S2107" s="981"/>
      <c r="T2107" s="981"/>
      <c r="U2107" s="981"/>
      <c r="V2107" s="981"/>
      <c r="W2107" s="981"/>
      <c r="X2107" s="981"/>
      <c r="Y2107" s="981"/>
      <c r="Z2107" s="981"/>
      <c r="AA2107" s="981"/>
      <c r="AB2107" s="981"/>
      <c r="AC2107" s="981"/>
      <c r="AD2107" s="981"/>
      <c r="AE2107" s="981"/>
      <c r="AF2107" s="981"/>
    </row>
    <row r="2108" spans="1:32">
      <c r="A2108" s="981"/>
      <c r="B2108" s="635"/>
      <c r="J2108" s="982"/>
      <c r="K2108" s="982"/>
      <c r="O2108" s="981"/>
      <c r="P2108" s="981"/>
      <c r="Q2108" s="981"/>
      <c r="R2108" s="981"/>
      <c r="S2108" s="981"/>
      <c r="T2108" s="981"/>
      <c r="U2108" s="981"/>
      <c r="V2108" s="981"/>
      <c r="W2108" s="981"/>
      <c r="X2108" s="981"/>
      <c r="Y2108" s="981"/>
      <c r="Z2108" s="981"/>
      <c r="AA2108" s="981"/>
      <c r="AB2108" s="981"/>
      <c r="AC2108" s="981"/>
      <c r="AD2108" s="981"/>
      <c r="AE2108" s="981"/>
      <c r="AF2108" s="981"/>
    </row>
    <row r="2109" spans="1:32">
      <c r="A2109" s="981"/>
      <c r="B2109" s="635"/>
      <c r="J2109" s="982"/>
      <c r="K2109" s="982"/>
      <c r="O2109" s="981"/>
      <c r="P2109" s="981"/>
      <c r="Q2109" s="981"/>
      <c r="R2109" s="981"/>
      <c r="S2109" s="981"/>
      <c r="T2109" s="981"/>
      <c r="U2109" s="981"/>
      <c r="V2109" s="981"/>
      <c r="W2109" s="981"/>
      <c r="X2109" s="981"/>
      <c r="Y2109" s="981"/>
      <c r="Z2109" s="981"/>
      <c r="AA2109" s="981"/>
      <c r="AB2109" s="981"/>
      <c r="AC2109" s="981"/>
      <c r="AD2109" s="981"/>
      <c r="AE2109" s="981"/>
      <c r="AF2109" s="981"/>
    </row>
    <row r="2110" spans="1:32">
      <c r="A2110" s="981"/>
      <c r="B2110" s="635"/>
      <c r="J2110" s="982"/>
      <c r="K2110" s="982"/>
      <c r="O2110" s="981"/>
      <c r="P2110" s="981"/>
      <c r="Q2110" s="981"/>
      <c r="R2110" s="981"/>
      <c r="S2110" s="981"/>
      <c r="T2110" s="981"/>
      <c r="U2110" s="981"/>
      <c r="V2110" s="981"/>
      <c r="W2110" s="981"/>
      <c r="X2110" s="981"/>
      <c r="Y2110" s="981"/>
      <c r="Z2110" s="981"/>
      <c r="AA2110" s="981"/>
      <c r="AB2110" s="981"/>
      <c r="AC2110" s="981"/>
      <c r="AD2110" s="981"/>
      <c r="AE2110" s="981"/>
      <c r="AF2110" s="981"/>
    </row>
    <row r="2111" spans="1:32">
      <c r="A2111" s="981"/>
      <c r="B2111" s="635"/>
      <c r="J2111" s="982"/>
      <c r="K2111" s="982"/>
      <c r="O2111" s="981"/>
      <c r="P2111" s="981"/>
      <c r="Q2111" s="981"/>
      <c r="R2111" s="981"/>
      <c r="S2111" s="981"/>
      <c r="T2111" s="981"/>
      <c r="U2111" s="981"/>
      <c r="V2111" s="981"/>
      <c r="W2111" s="981"/>
      <c r="X2111" s="981"/>
      <c r="Y2111" s="981"/>
      <c r="Z2111" s="981"/>
      <c r="AA2111" s="981"/>
      <c r="AB2111" s="981"/>
      <c r="AC2111" s="981"/>
      <c r="AD2111" s="981"/>
      <c r="AE2111" s="981"/>
      <c r="AF2111" s="981"/>
    </row>
    <row r="2112" spans="1:32">
      <c r="A2112" s="981"/>
      <c r="B2112" s="635"/>
      <c r="J2112" s="982"/>
      <c r="K2112" s="982"/>
      <c r="O2112" s="981"/>
      <c r="P2112" s="981"/>
      <c r="Q2112" s="981"/>
      <c r="R2112" s="981"/>
      <c r="S2112" s="981"/>
      <c r="T2112" s="981"/>
      <c r="U2112" s="981"/>
      <c r="V2112" s="981"/>
      <c r="W2112" s="981"/>
      <c r="X2112" s="981"/>
      <c r="Y2112" s="981"/>
      <c r="Z2112" s="981"/>
      <c r="AA2112" s="981"/>
      <c r="AB2112" s="981"/>
      <c r="AC2112" s="981"/>
      <c r="AD2112" s="981"/>
      <c r="AE2112" s="981"/>
      <c r="AF2112" s="981"/>
    </row>
    <row r="2113" spans="1:32">
      <c r="A2113" s="981"/>
      <c r="B2113" s="635"/>
      <c r="J2113" s="982"/>
      <c r="K2113" s="982"/>
      <c r="O2113" s="981"/>
      <c r="P2113" s="981"/>
      <c r="Q2113" s="981"/>
      <c r="R2113" s="981"/>
      <c r="S2113" s="981"/>
      <c r="T2113" s="981"/>
      <c r="U2113" s="981"/>
      <c r="V2113" s="981"/>
      <c r="W2113" s="981"/>
      <c r="X2113" s="981"/>
      <c r="Y2113" s="981"/>
      <c r="Z2113" s="981"/>
      <c r="AA2113" s="981"/>
      <c r="AB2113" s="981"/>
      <c r="AC2113" s="981"/>
      <c r="AD2113" s="981"/>
      <c r="AE2113" s="981"/>
      <c r="AF2113" s="981"/>
    </row>
    <row r="2114" spans="1:32">
      <c r="A2114" s="981"/>
      <c r="B2114" s="635"/>
      <c r="J2114" s="982"/>
      <c r="K2114" s="982"/>
      <c r="O2114" s="981"/>
      <c r="P2114" s="981"/>
      <c r="Q2114" s="981"/>
      <c r="R2114" s="981"/>
      <c r="S2114" s="981"/>
      <c r="T2114" s="981"/>
      <c r="U2114" s="981"/>
      <c r="V2114" s="981"/>
      <c r="W2114" s="981"/>
      <c r="X2114" s="981"/>
      <c r="Y2114" s="981"/>
      <c r="Z2114" s="981"/>
      <c r="AA2114" s="981"/>
      <c r="AB2114" s="981"/>
      <c r="AC2114" s="981"/>
      <c r="AD2114" s="981"/>
      <c r="AE2114" s="981"/>
      <c r="AF2114" s="981"/>
    </row>
    <row r="2115" spans="1:32">
      <c r="A2115" s="981"/>
      <c r="B2115" s="635"/>
      <c r="J2115" s="982"/>
      <c r="K2115" s="982"/>
      <c r="O2115" s="981"/>
      <c r="P2115" s="981"/>
      <c r="Q2115" s="981"/>
      <c r="R2115" s="981"/>
      <c r="S2115" s="981"/>
      <c r="T2115" s="981"/>
      <c r="U2115" s="981"/>
      <c r="V2115" s="981"/>
      <c r="W2115" s="981"/>
      <c r="X2115" s="981"/>
      <c r="Y2115" s="981"/>
      <c r="Z2115" s="981"/>
      <c r="AA2115" s="981"/>
      <c r="AB2115" s="981"/>
      <c r="AC2115" s="981"/>
      <c r="AD2115" s="981"/>
      <c r="AE2115" s="981"/>
      <c r="AF2115" s="981"/>
    </row>
    <row r="2116" spans="1:32">
      <c r="A2116" s="981"/>
      <c r="B2116" s="635"/>
      <c r="J2116" s="982"/>
      <c r="K2116" s="982"/>
      <c r="O2116" s="981"/>
      <c r="P2116" s="981"/>
      <c r="Q2116" s="981"/>
      <c r="R2116" s="981"/>
      <c r="S2116" s="981"/>
      <c r="T2116" s="981"/>
      <c r="U2116" s="981"/>
      <c r="V2116" s="981"/>
      <c r="W2116" s="981"/>
      <c r="X2116" s="981"/>
      <c r="Y2116" s="981"/>
      <c r="Z2116" s="981"/>
      <c r="AA2116" s="981"/>
      <c r="AB2116" s="981"/>
      <c r="AC2116" s="981"/>
      <c r="AD2116" s="981"/>
      <c r="AE2116" s="981"/>
      <c r="AF2116" s="981"/>
    </row>
    <row r="2117" spans="1:32">
      <c r="A2117" s="981"/>
      <c r="B2117" s="635"/>
      <c r="J2117" s="982"/>
      <c r="K2117" s="982"/>
      <c r="O2117" s="981"/>
      <c r="P2117" s="981"/>
      <c r="Q2117" s="981"/>
      <c r="R2117" s="981"/>
      <c r="S2117" s="981"/>
      <c r="T2117" s="981"/>
      <c r="U2117" s="981"/>
      <c r="V2117" s="981"/>
      <c r="W2117" s="981"/>
      <c r="X2117" s="981"/>
      <c r="Y2117" s="981"/>
      <c r="Z2117" s="981"/>
      <c r="AA2117" s="981"/>
      <c r="AB2117" s="981"/>
      <c r="AC2117" s="981"/>
      <c r="AD2117" s="981"/>
      <c r="AE2117" s="981"/>
      <c r="AF2117" s="981"/>
    </row>
    <row r="2118" spans="1:32">
      <c r="A2118" s="981"/>
      <c r="B2118" s="635"/>
      <c r="J2118" s="982"/>
      <c r="K2118" s="982"/>
      <c r="O2118" s="981"/>
      <c r="P2118" s="981"/>
      <c r="Q2118" s="981"/>
      <c r="R2118" s="981"/>
      <c r="S2118" s="981"/>
      <c r="T2118" s="981"/>
      <c r="U2118" s="981"/>
      <c r="V2118" s="981"/>
      <c r="W2118" s="981"/>
      <c r="X2118" s="981"/>
      <c r="Y2118" s="981"/>
      <c r="Z2118" s="981"/>
      <c r="AA2118" s="981"/>
      <c r="AB2118" s="981"/>
      <c r="AC2118" s="981"/>
      <c r="AD2118" s="981"/>
      <c r="AE2118" s="981"/>
      <c r="AF2118" s="981"/>
    </row>
    <row r="2119" spans="1:32">
      <c r="A2119" s="981"/>
      <c r="B2119" s="635"/>
      <c r="J2119" s="982"/>
      <c r="K2119" s="982"/>
      <c r="O2119" s="981"/>
      <c r="P2119" s="981"/>
      <c r="Q2119" s="981"/>
      <c r="R2119" s="981"/>
      <c r="S2119" s="981"/>
      <c r="T2119" s="981"/>
      <c r="U2119" s="981"/>
      <c r="V2119" s="981"/>
      <c r="W2119" s="981"/>
      <c r="X2119" s="981"/>
      <c r="Y2119" s="981"/>
      <c r="Z2119" s="981"/>
      <c r="AA2119" s="981"/>
      <c r="AB2119" s="981"/>
      <c r="AC2119" s="981"/>
      <c r="AD2119" s="981"/>
      <c r="AE2119" s="981"/>
      <c r="AF2119" s="981"/>
    </row>
    <row r="2120" spans="1:32">
      <c r="A2120" s="981"/>
      <c r="B2120" s="635"/>
      <c r="J2120" s="982"/>
      <c r="K2120" s="982"/>
      <c r="O2120" s="981"/>
      <c r="P2120" s="981"/>
      <c r="Q2120" s="981"/>
      <c r="R2120" s="981"/>
      <c r="S2120" s="981"/>
      <c r="T2120" s="981"/>
      <c r="U2120" s="981"/>
      <c r="V2120" s="981"/>
      <c r="W2120" s="981"/>
      <c r="X2120" s="981"/>
      <c r="Y2120" s="981"/>
      <c r="Z2120" s="981"/>
      <c r="AA2120" s="981"/>
      <c r="AB2120" s="981"/>
      <c r="AC2120" s="981"/>
      <c r="AD2120" s="981"/>
      <c r="AE2120" s="981"/>
      <c r="AF2120" s="981"/>
    </row>
    <row r="2121" spans="1:32">
      <c r="A2121" s="981"/>
      <c r="B2121" s="635"/>
      <c r="J2121" s="982"/>
      <c r="K2121" s="982"/>
      <c r="O2121" s="981"/>
      <c r="P2121" s="981"/>
      <c r="Q2121" s="981"/>
      <c r="R2121" s="981"/>
      <c r="S2121" s="981"/>
      <c r="T2121" s="981"/>
      <c r="U2121" s="981"/>
      <c r="V2121" s="981"/>
      <c r="W2121" s="981"/>
      <c r="X2121" s="981"/>
      <c r="Y2121" s="981"/>
      <c r="Z2121" s="981"/>
      <c r="AA2121" s="981"/>
      <c r="AB2121" s="981"/>
      <c r="AC2121" s="981"/>
      <c r="AD2121" s="981"/>
      <c r="AE2121" s="981"/>
      <c r="AF2121" s="981"/>
    </row>
    <row r="2122" spans="1:32">
      <c r="A2122" s="981"/>
      <c r="B2122" s="635"/>
      <c r="J2122" s="982"/>
      <c r="K2122" s="982"/>
      <c r="O2122" s="981"/>
      <c r="P2122" s="981"/>
      <c r="Q2122" s="981"/>
      <c r="R2122" s="981"/>
      <c r="S2122" s="981"/>
      <c r="T2122" s="981"/>
      <c r="U2122" s="981"/>
      <c r="V2122" s="981"/>
      <c r="W2122" s="981"/>
      <c r="X2122" s="981"/>
      <c r="Y2122" s="981"/>
      <c r="Z2122" s="981"/>
      <c r="AA2122" s="981"/>
      <c r="AB2122" s="981"/>
      <c r="AC2122" s="981"/>
      <c r="AD2122" s="981"/>
      <c r="AE2122" s="981"/>
      <c r="AF2122" s="981"/>
    </row>
    <row r="2123" spans="1:32">
      <c r="A2123" s="981"/>
      <c r="B2123" s="635"/>
      <c r="J2123" s="982"/>
      <c r="K2123" s="982"/>
      <c r="O2123" s="981"/>
      <c r="P2123" s="981"/>
      <c r="Q2123" s="981"/>
      <c r="R2123" s="981"/>
      <c r="S2123" s="981"/>
      <c r="T2123" s="981"/>
      <c r="U2123" s="981"/>
      <c r="V2123" s="981"/>
      <c r="W2123" s="981"/>
      <c r="X2123" s="981"/>
      <c r="Y2123" s="981"/>
      <c r="Z2123" s="981"/>
      <c r="AA2123" s="981"/>
      <c r="AB2123" s="981"/>
      <c r="AC2123" s="981"/>
      <c r="AD2123" s="981"/>
      <c r="AE2123" s="981"/>
      <c r="AF2123" s="981"/>
    </row>
    <row r="2124" spans="1:32">
      <c r="A2124" s="981"/>
      <c r="B2124" s="635"/>
      <c r="J2124" s="982"/>
      <c r="K2124" s="982"/>
      <c r="O2124" s="981"/>
      <c r="P2124" s="981"/>
      <c r="Q2124" s="981"/>
      <c r="R2124" s="981"/>
      <c r="S2124" s="981"/>
      <c r="T2124" s="981"/>
      <c r="U2124" s="981"/>
      <c r="V2124" s="981"/>
      <c r="W2124" s="981"/>
      <c r="X2124" s="981"/>
      <c r="Y2124" s="981"/>
      <c r="Z2124" s="981"/>
      <c r="AA2124" s="981"/>
      <c r="AB2124" s="981"/>
      <c r="AC2124" s="981"/>
      <c r="AD2124" s="981"/>
      <c r="AE2124" s="981"/>
      <c r="AF2124" s="981"/>
    </row>
    <row r="2125" spans="1:32">
      <c r="A2125" s="981"/>
      <c r="B2125" s="635"/>
      <c r="J2125" s="982"/>
      <c r="K2125" s="982"/>
      <c r="O2125" s="981"/>
      <c r="P2125" s="981"/>
      <c r="Q2125" s="981"/>
      <c r="R2125" s="981"/>
      <c r="S2125" s="981"/>
      <c r="T2125" s="981"/>
      <c r="U2125" s="981"/>
      <c r="V2125" s="981"/>
      <c r="W2125" s="981"/>
      <c r="X2125" s="981"/>
      <c r="Y2125" s="981"/>
      <c r="Z2125" s="981"/>
      <c r="AA2125" s="981"/>
      <c r="AB2125" s="981"/>
      <c r="AC2125" s="981"/>
      <c r="AD2125" s="981"/>
      <c r="AE2125" s="981"/>
      <c r="AF2125" s="981"/>
    </row>
    <row r="2126" spans="1:32">
      <c r="A2126" s="981"/>
      <c r="B2126" s="635"/>
      <c r="J2126" s="982"/>
      <c r="K2126" s="982"/>
      <c r="O2126" s="981"/>
      <c r="P2126" s="981"/>
      <c r="Q2126" s="981"/>
      <c r="R2126" s="981"/>
      <c r="S2126" s="981"/>
      <c r="T2126" s="981"/>
      <c r="U2126" s="981"/>
      <c r="V2126" s="981"/>
      <c r="W2126" s="981"/>
      <c r="X2126" s="981"/>
      <c r="Y2126" s="981"/>
      <c r="Z2126" s="981"/>
      <c r="AA2126" s="981"/>
      <c r="AB2126" s="981"/>
      <c r="AC2126" s="981"/>
      <c r="AD2126" s="981"/>
      <c r="AE2126" s="981"/>
      <c r="AF2126" s="981"/>
    </row>
    <row r="2127" spans="1:32">
      <c r="A2127" s="981"/>
      <c r="B2127" s="635"/>
      <c r="J2127" s="982"/>
      <c r="K2127" s="982"/>
      <c r="O2127" s="981"/>
      <c r="P2127" s="981"/>
      <c r="Q2127" s="981"/>
      <c r="R2127" s="981"/>
      <c r="S2127" s="981"/>
      <c r="T2127" s="981"/>
      <c r="U2127" s="981"/>
      <c r="V2127" s="981"/>
      <c r="W2127" s="981"/>
      <c r="X2127" s="981"/>
      <c r="Y2127" s="981"/>
      <c r="Z2127" s="981"/>
      <c r="AA2127" s="981"/>
      <c r="AB2127" s="981"/>
      <c r="AC2127" s="981"/>
      <c r="AD2127" s="981"/>
      <c r="AE2127" s="981"/>
      <c r="AF2127" s="981"/>
    </row>
    <row r="2128" spans="1:32">
      <c r="A2128" s="981"/>
      <c r="B2128" s="635"/>
      <c r="J2128" s="982"/>
      <c r="K2128" s="982"/>
      <c r="O2128" s="981"/>
      <c r="P2128" s="981"/>
      <c r="Q2128" s="981"/>
      <c r="R2128" s="981"/>
      <c r="S2128" s="981"/>
      <c r="T2128" s="981"/>
      <c r="U2128" s="981"/>
      <c r="V2128" s="981"/>
      <c r="W2128" s="981"/>
      <c r="X2128" s="981"/>
      <c r="Y2128" s="981"/>
      <c r="Z2128" s="981"/>
      <c r="AA2128" s="981"/>
      <c r="AB2128" s="981"/>
      <c r="AC2128" s="981"/>
      <c r="AD2128" s="981"/>
      <c r="AE2128" s="981"/>
      <c r="AF2128" s="981"/>
    </row>
    <row r="2129" spans="1:32">
      <c r="A2129" s="981"/>
      <c r="B2129" s="635"/>
      <c r="J2129" s="982"/>
      <c r="K2129" s="982"/>
      <c r="O2129" s="981"/>
      <c r="P2129" s="981"/>
      <c r="Q2129" s="981"/>
      <c r="R2129" s="981"/>
      <c r="S2129" s="981"/>
      <c r="T2129" s="981"/>
      <c r="U2129" s="981"/>
      <c r="V2129" s="981"/>
      <c r="W2129" s="981"/>
      <c r="X2129" s="981"/>
      <c r="Y2129" s="981"/>
      <c r="Z2129" s="981"/>
      <c r="AA2129" s="981"/>
      <c r="AB2129" s="981"/>
      <c r="AC2129" s="981"/>
      <c r="AD2129" s="981"/>
      <c r="AE2129" s="981"/>
      <c r="AF2129" s="981"/>
    </row>
    <row r="2130" spans="1:32">
      <c r="A2130" s="981"/>
      <c r="B2130" s="635"/>
      <c r="J2130" s="982"/>
      <c r="K2130" s="982"/>
      <c r="O2130" s="981"/>
      <c r="P2130" s="981"/>
      <c r="Q2130" s="981"/>
      <c r="R2130" s="981"/>
      <c r="S2130" s="981"/>
      <c r="T2130" s="981"/>
      <c r="U2130" s="981"/>
      <c r="V2130" s="981"/>
      <c r="W2130" s="981"/>
      <c r="X2130" s="981"/>
      <c r="Y2130" s="981"/>
      <c r="Z2130" s="981"/>
      <c r="AA2130" s="981"/>
      <c r="AB2130" s="981"/>
      <c r="AC2130" s="981"/>
      <c r="AD2130" s="981"/>
      <c r="AE2130" s="981"/>
      <c r="AF2130" s="981"/>
    </row>
    <row r="2131" spans="1:32">
      <c r="A2131" s="981"/>
      <c r="B2131" s="635"/>
      <c r="J2131" s="982"/>
      <c r="K2131" s="982"/>
      <c r="O2131" s="981"/>
      <c r="P2131" s="981"/>
      <c r="Q2131" s="981"/>
      <c r="R2131" s="981"/>
      <c r="S2131" s="981"/>
      <c r="T2131" s="981"/>
      <c r="U2131" s="981"/>
      <c r="V2131" s="981"/>
      <c r="W2131" s="981"/>
      <c r="X2131" s="981"/>
      <c r="Y2131" s="981"/>
      <c r="Z2131" s="981"/>
      <c r="AA2131" s="981"/>
      <c r="AB2131" s="981"/>
      <c r="AC2131" s="981"/>
      <c r="AD2131" s="981"/>
      <c r="AE2131" s="981"/>
      <c r="AF2131" s="981"/>
    </row>
    <row r="2132" spans="1:32">
      <c r="A2132" s="981"/>
      <c r="B2132" s="635"/>
      <c r="J2132" s="982"/>
      <c r="K2132" s="982"/>
      <c r="O2132" s="981"/>
      <c r="P2132" s="981"/>
      <c r="Q2132" s="981"/>
      <c r="R2132" s="981"/>
      <c r="S2132" s="981"/>
      <c r="T2132" s="981"/>
      <c r="U2132" s="981"/>
      <c r="V2132" s="981"/>
      <c r="W2132" s="981"/>
      <c r="X2132" s="981"/>
      <c r="Y2132" s="981"/>
      <c r="Z2132" s="981"/>
      <c r="AA2132" s="981"/>
      <c r="AB2132" s="981"/>
      <c r="AC2132" s="981"/>
      <c r="AD2132" s="981"/>
      <c r="AE2132" s="981"/>
      <c r="AF2132" s="981"/>
    </row>
    <row r="2133" spans="1:32">
      <c r="A2133" s="981"/>
      <c r="B2133" s="635"/>
      <c r="J2133" s="982"/>
      <c r="K2133" s="982"/>
      <c r="O2133" s="981"/>
      <c r="P2133" s="981"/>
      <c r="Q2133" s="981"/>
      <c r="R2133" s="981"/>
      <c r="S2133" s="981"/>
      <c r="T2133" s="981"/>
      <c r="U2133" s="981"/>
      <c r="V2133" s="981"/>
      <c r="W2133" s="981"/>
      <c r="X2133" s="981"/>
      <c r="Y2133" s="981"/>
      <c r="Z2133" s="981"/>
      <c r="AA2133" s="981"/>
      <c r="AB2133" s="981"/>
      <c r="AC2133" s="981"/>
      <c r="AD2133" s="981"/>
      <c r="AE2133" s="981"/>
      <c r="AF2133" s="981"/>
    </row>
    <row r="2134" spans="1:32">
      <c r="A2134" s="981"/>
      <c r="B2134" s="635"/>
      <c r="J2134" s="982"/>
      <c r="K2134" s="982"/>
      <c r="O2134" s="981"/>
      <c r="P2134" s="981"/>
      <c r="Q2134" s="981"/>
      <c r="R2134" s="981"/>
      <c r="S2134" s="981"/>
      <c r="T2134" s="981"/>
      <c r="U2134" s="981"/>
      <c r="V2134" s="981"/>
      <c r="W2134" s="981"/>
      <c r="X2134" s="981"/>
      <c r="Y2134" s="981"/>
      <c r="Z2134" s="981"/>
      <c r="AA2134" s="981"/>
      <c r="AB2134" s="981"/>
      <c r="AC2134" s="981"/>
      <c r="AD2134" s="981"/>
      <c r="AE2134" s="981"/>
      <c r="AF2134" s="981"/>
    </row>
    <row r="2135" spans="1:32">
      <c r="A2135" s="981"/>
      <c r="B2135" s="635"/>
      <c r="J2135" s="982"/>
      <c r="K2135" s="982"/>
      <c r="O2135" s="981"/>
      <c r="P2135" s="981"/>
      <c r="Q2135" s="981"/>
      <c r="R2135" s="981"/>
      <c r="S2135" s="981"/>
      <c r="T2135" s="981"/>
      <c r="U2135" s="981"/>
      <c r="V2135" s="981"/>
      <c r="W2135" s="981"/>
      <c r="X2135" s="981"/>
      <c r="Y2135" s="981"/>
      <c r="Z2135" s="981"/>
      <c r="AA2135" s="981"/>
      <c r="AB2135" s="981"/>
      <c r="AC2135" s="981"/>
      <c r="AD2135" s="981"/>
      <c r="AE2135" s="981"/>
      <c r="AF2135" s="981"/>
    </row>
    <row r="2136" spans="1:32">
      <c r="A2136" s="981"/>
      <c r="B2136" s="635"/>
      <c r="J2136" s="982"/>
      <c r="K2136" s="982"/>
      <c r="O2136" s="981"/>
      <c r="P2136" s="981"/>
      <c r="Q2136" s="981"/>
      <c r="R2136" s="981"/>
      <c r="S2136" s="981"/>
      <c r="T2136" s="981"/>
      <c r="U2136" s="981"/>
      <c r="V2136" s="981"/>
      <c r="W2136" s="981"/>
      <c r="X2136" s="981"/>
      <c r="Y2136" s="981"/>
      <c r="Z2136" s="981"/>
      <c r="AA2136" s="981"/>
      <c r="AB2136" s="981"/>
      <c r="AC2136" s="981"/>
      <c r="AD2136" s="981"/>
      <c r="AE2136" s="981"/>
      <c r="AF2136" s="981"/>
    </row>
    <row r="2137" spans="1:32">
      <c r="A2137" s="981"/>
      <c r="B2137" s="635"/>
      <c r="J2137" s="982"/>
      <c r="K2137" s="982"/>
      <c r="O2137" s="981"/>
      <c r="P2137" s="981"/>
      <c r="Q2137" s="981"/>
      <c r="R2137" s="981"/>
      <c r="S2137" s="981"/>
      <c r="T2137" s="981"/>
      <c r="U2137" s="981"/>
      <c r="V2137" s="981"/>
      <c r="W2137" s="981"/>
      <c r="X2137" s="981"/>
      <c r="Y2137" s="981"/>
      <c r="Z2137" s="981"/>
      <c r="AA2137" s="981"/>
      <c r="AB2137" s="981"/>
      <c r="AC2137" s="981"/>
      <c r="AD2137" s="981"/>
      <c r="AE2137" s="981"/>
      <c r="AF2137" s="981"/>
    </row>
    <row r="2138" spans="1:32">
      <c r="A2138" s="981"/>
      <c r="B2138" s="635"/>
      <c r="J2138" s="982"/>
      <c r="K2138" s="982"/>
      <c r="O2138" s="981"/>
      <c r="P2138" s="981"/>
      <c r="Q2138" s="981"/>
      <c r="R2138" s="981"/>
      <c r="S2138" s="981"/>
      <c r="T2138" s="981"/>
      <c r="U2138" s="981"/>
      <c r="V2138" s="981"/>
      <c r="W2138" s="981"/>
      <c r="X2138" s="981"/>
      <c r="Y2138" s="981"/>
      <c r="Z2138" s="981"/>
      <c r="AA2138" s="981"/>
      <c r="AB2138" s="981"/>
      <c r="AC2138" s="981"/>
      <c r="AD2138" s="981"/>
      <c r="AE2138" s="981"/>
      <c r="AF2138" s="981"/>
    </row>
    <row r="2139" spans="1:32">
      <c r="A2139" s="981"/>
      <c r="B2139" s="635"/>
      <c r="J2139" s="982"/>
      <c r="K2139" s="982"/>
      <c r="O2139" s="981"/>
      <c r="P2139" s="981"/>
      <c r="Q2139" s="981"/>
      <c r="R2139" s="981"/>
      <c r="S2139" s="981"/>
      <c r="T2139" s="981"/>
      <c r="U2139" s="981"/>
      <c r="V2139" s="981"/>
      <c r="W2139" s="981"/>
      <c r="X2139" s="981"/>
      <c r="Y2139" s="981"/>
      <c r="Z2139" s="981"/>
      <c r="AA2139" s="981"/>
      <c r="AB2139" s="981"/>
      <c r="AC2139" s="981"/>
      <c r="AD2139" s="981"/>
      <c r="AE2139" s="981"/>
      <c r="AF2139" s="981"/>
    </row>
    <row r="2140" spans="1:32">
      <c r="A2140" s="981"/>
      <c r="B2140" s="635"/>
      <c r="J2140" s="982"/>
      <c r="K2140" s="982"/>
      <c r="O2140" s="981"/>
      <c r="P2140" s="981"/>
      <c r="Q2140" s="981"/>
      <c r="R2140" s="981"/>
      <c r="S2140" s="981"/>
      <c r="T2140" s="981"/>
      <c r="U2140" s="981"/>
      <c r="V2140" s="981"/>
      <c r="W2140" s="981"/>
      <c r="X2140" s="981"/>
      <c r="Y2140" s="981"/>
      <c r="Z2140" s="981"/>
      <c r="AA2140" s="981"/>
      <c r="AB2140" s="981"/>
      <c r="AC2140" s="981"/>
      <c r="AD2140" s="981"/>
      <c r="AE2140" s="981"/>
      <c r="AF2140" s="981"/>
    </row>
    <row r="2141" spans="1:32">
      <c r="A2141" s="981"/>
      <c r="B2141" s="635"/>
      <c r="J2141" s="982"/>
      <c r="K2141" s="982"/>
      <c r="O2141" s="981"/>
      <c r="P2141" s="981"/>
      <c r="Q2141" s="981"/>
      <c r="R2141" s="981"/>
      <c r="S2141" s="981"/>
      <c r="T2141" s="981"/>
      <c r="U2141" s="981"/>
      <c r="V2141" s="981"/>
      <c r="W2141" s="981"/>
      <c r="X2141" s="981"/>
      <c r="Y2141" s="981"/>
      <c r="Z2141" s="981"/>
      <c r="AA2141" s="981"/>
      <c r="AB2141" s="981"/>
      <c r="AC2141" s="981"/>
      <c r="AD2141" s="981"/>
      <c r="AE2141" s="981"/>
      <c r="AF2141" s="981"/>
    </row>
    <row r="2142" spans="1:32">
      <c r="A2142" s="981"/>
      <c r="B2142" s="635"/>
      <c r="J2142" s="982"/>
      <c r="K2142" s="982"/>
      <c r="O2142" s="981"/>
      <c r="P2142" s="981"/>
      <c r="Q2142" s="981"/>
      <c r="R2142" s="981"/>
      <c r="S2142" s="981"/>
      <c r="T2142" s="981"/>
      <c r="U2142" s="981"/>
      <c r="V2142" s="981"/>
      <c r="W2142" s="981"/>
      <c r="X2142" s="981"/>
      <c r="Y2142" s="981"/>
      <c r="Z2142" s="981"/>
      <c r="AA2142" s="981"/>
      <c r="AB2142" s="981"/>
      <c r="AC2142" s="981"/>
      <c r="AD2142" s="981"/>
      <c r="AE2142" s="981"/>
      <c r="AF2142" s="981"/>
    </row>
    <row r="2143" spans="1:32">
      <c r="A2143" s="981"/>
      <c r="B2143" s="635"/>
      <c r="J2143" s="982"/>
      <c r="K2143" s="982"/>
      <c r="O2143" s="981"/>
      <c r="P2143" s="981"/>
      <c r="Q2143" s="981"/>
      <c r="R2143" s="981"/>
      <c r="S2143" s="981"/>
      <c r="T2143" s="981"/>
      <c r="U2143" s="981"/>
      <c r="V2143" s="981"/>
      <c r="W2143" s="981"/>
      <c r="X2143" s="981"/>
      <c r="Y2143" s="981"/>
      <c r="Z2143" s="981"/>
      <c r="AA2143" s="981"/>
      <c r="AB2143" s="981"/>
      <c r="AC2143" s="981"/>
      <c r="AD2143" s="981"/>
      <c r="AE2143" s="981"/>
      <c r="AF2143" s="981"/>
    </row>
    <row r="2144" spans="1:32">
      <c r="A2144" s="981"/>
      <c r="B2144" s="635"/>
      <c r="J2144" s="982"/>
      <c r="K2144" s="982"/>
      <c r="O2144" s="981"/>
      <c r="P2144" s="981"/>
      <c r="Q2144" s="981"/>
      <c r="R2144" s="981"/>
      <c r="S2144" s="981"/>
      <c r="T2144" s="981"/>
      <c r="U2144" s="981"/>
      <c r="V2144" s="981"/>
      <c r="W2144" s="981"/>
      <c r="X2144" s="981"/>
      <c r="Y2144" s="981"/>
      <c r="Z2144" s="981"/>
      <c r="AA2144" s="981"/>
      <c r="AB2144" s="981"/>
      <c r="AC2144" s="981"/>
      <c r="AD2144" s="981"/>
      <c r="AE2144" s="981"/>
      <c r="AF2144" s="981"/>
    </row>
    <row r="2145" spans="1:32">
      <c r="A2145" s="981"/>
      <c r="B2145" s="635"/>
      <c r="J2145" s="982"/>
      <c r="K2145" s="982"/>
      <c r="O2145" s="981"/>
      <c r="P2145" s="981"/>
      <c r="Q2145" s="981"/>
      <c r="R2145" s="981"/>
      <c r="S2145" s="981"/>
      <c r="T2145" s="981"/>
      <c r="U2145" s="981"/>
      <c r="V2145" s="981"/>
      <c r="W2145" s="981"/>
      <c r="X2145" s="981"/>
      <c r="Y2145" s="981"/>
      <c r="Z2145" s="981"/>
      <c r="AA2145" s="981"/>
      <c r="AB2145" s="981"/>
      <c r="AC2145" s="981"/>
      <c r="AD2145" s="981"/>
      <c r="AE2145" s="981"/>
      <c r="AF2145" s="981"/>
    </row>
    <row r="2146" spans="1:32">
      <c r="A2146" s="981"/>
      <c r="B2146" s="635"/>
      <c r="J2146" s="982"/>
      <c r="K2146" s="982"/>
      <c r="O2146" s="981"/>
      <c r="P2146" s="981"/>
      <c r="Q2146" s="981"/>
      <c r="R2146" s="981"/>
      <c r="S2146" s="981"/>
      <c r="T2146" s="981"/>
      <c r="U2146" s="981"/>
      <c r="V2146" s="981"/>
      <c r="W2146" s="981"/>
      <c r="X2146" s="981"/>
      <c r="Y2146" s="981"/>
      <c r="Z2146" s="981"/>
      <c r="AA2146" s="981"/>
      <c r="AB2146" s="981"/>
      <c r="AC2146" s="981"/>
      <c r="AD2146" s="981"/>
      <c r="AE2146" s="981"/>
      <c r="AF2146" s="981"/>
    </row>
    <row r="2147" spans="1:32">
      <c r="A2147" s="981"/>
      <c r="B2147" s="635"/>
      <c r="J2147" s="982"/>
      <c r="K2147" s="982"/>
      <c r="O2147" s="981"/>
      <c r="P2147" s="981"/>
      <c r="Q2147" s="981"/>
      <c r="R2147" s="981"/>
      <c r="S2147" s="981"/>
      <c r="T2147" s="981"/>
      <c r="U2147" s="981"/>
      <c r="V2147" s="981"/>
      <c r="W2147" s="981"/>
      <c r="X2147" s="981"/>
      <c r="Y2147" s="981"/>
      <c r="Z2147" s="981"/>
      <c r="AA2147" s="981"/>
      <c r="AB2147" s="981"/>
      <c r="AC2147" s="981"/>
      <c r="AD2147" s="981"/>
      <c r="AE2147" s="981"/>
      <c r="AF2147" s="981"/>
    </row>
    <row r="2148" spans="1:32">
      <c r="A2148" s="981"/>
      <c r="B2148" s="635"/>
      <c r="J2148" s="982"/>
      <c r="K2148" s="982"/>
      <c r="O2148" s="981"/>
      <c r="P2148" s="981"/>
      <c r="Q2148" s="981"/>
      <c r="R2148" s="981"/>
      <c r="S2148" s="981"/>
      <c r="T2148" s="981"/>
      <c r="U2148" s="981"/>
      <c r="V2148" s="981"/>
      <c r="W2148" s="981"/>
      <c r="X2148" s="981"/>
      <c r="Y2148" s="981"/>
      <c r="Z2148" s="981"/>
      <c r="AA2148" s="981"/>
      <c r="AB2148" s="981"/>
      <c r="AC2148" s="981"/>
      <c r="AD2148" s="981"/>
      <c r="AE2148" s="981"/>
      <c r="AF2148" s="981"/>
    </row>
    <row r="2149" spans="1:32">
      <c r="A2149" s="981"/>
      <c r="B2149" s="635"/>
      <c r="J2149" s="982"/>
      <c r="K2149" s="982"/>
      <c r="O2149" s="981"/>
      <c r="P2149" s="981"/>
      <c r="Q2149" s="981"/>
      <c r="R2149" s="981"/>
      <c r="S2149" s="981"/>
      <c r="T2149" s="981"/>
      <c r="U2149" s="981"/>
      <c r="V2149" s="981"/>
      <c r="W2149" s="981"/>
      <c r="X2149" s="981"/>
      <c r="Y2149" s="981"/>
      <c r="Z2149" s="981"/>
      <c r="AA2149" s="981"/>
      <c r="AB2149" s="981"/>
      <c r="AC2149" s="981"/>
      <c r="AD2149" s="981"/>
      <c r="AE2149" s="981"/>
      <c r="AF2149" s="981"/>
    </row>
    <row r="2150" spans="1:32">
      <c r="A2150" s="981"/>
      <c r="B2150" s="635"/>
      <c r="J2150" s="982"/>
      <c r="K2150" s="982"/>
      <c r="O2150" s="981"/>
      <c r="P2150" s="981"/>
      <c r="Q2150" s="981"/>
      <c r="R2150" s="981"/>
      <c r="S2150" s="981"/>
      <c r="T2150" s="981"/>
      <c r="U2150" s="981"/>
      <c r="V2150" s="981"/>
      <c r="W2150" s="981"/>
      <c r="X2150" s="981"/>
      <c r="Y2150" s="981"/>
      <c r="Z2150" s="981"/>
      <c r="AA2150" s="981"/>
      <c r="AB2150" s="981"/>
      <c r="AC2150" s="981"/>
      <c r="AD2150" s="981"/>
      <c r="AE2150" s="981"/>
      <c r="AF2150" s="981"/>
    </row>
    <row r="2151" spans="1:32">
      <c r="A2151" s="981"/>
      <c r="B2151" s="635"/>
      <c r="J2151" s="982"/>
      <c r="K2151" s="982"/>
      <c r="O2151" s="981"/>
      <c r="P2151" s="981"/>
      <c r="Q2151" s="981"/>
      <c r="R2151" s="981"/>
      <c r="S2151" s="981"/>
      <c r="T2151" s="981"/>
      <c r="U2151" s="981"/>
      <c r="V2151" s="981"/>
      <c r="W2151" s="981"/>
      <c r="X2151" s="981"/>
      <c r="Y2151" s="981"/>
      <c r="Z2151" s="981"/>
      <c r="AA2151" s="981"/>
      <c r="AB2151" s="981"/>
      <c r="AC2151" s="981"/>
      <c r="AD2151" s="981"/>
      <c r="AE2151" s="981"/>
      <c r="AF2151" s="981"/>
    </row>
    <row r="2152" spans="1:32">
      <c r="A2152" s="981"/>
      <c r="B2152" s="635"/>
      <c r="J2152" s="982"/>
      <c r="K2152" s="982"/>
      <c r="O2152" s="981"/>
      <c r="P2152" s="981"/>
      <c r="Q2152" s="981"/>
      <c r="R2152" s="981"/>
      <c r="S2152" s="981"/>
      <c r="T2152" s="981"/>
      <c r="U2152" s="981"/>
      <c r="V2152" s="981"/>
      <c r="W2152" s="981"/>
      <c r="X2152" s="981"/>
      <c r="Y2152" s="981"/>
      <c r="Z2152" s="981"/>
      <c r="AA2152" s="981"/>
      <c r="AB2152" s="981"/>
      <c r="AC2152" s="981"/>
      <c r="AD2152" s="981"/>
      <c r="AE2152" s="981"/>
      <c r="AF2152" s="981"/>
    </row>
    <row r="2153" spans="1:32">
      <c r="A2153" s="981"/>
      <c r="B2153" s="635"/>
      <c r="J2153" s="982"/>
      <c r="K2153" s="982"/>
      <c r="O2153" s="981"/>
      <c r="P2153" s="981"/>
      <c r="Q2153" s="981"/>
      <c r="R2153" s="981"/>
      <c r="S2153" s="981"/>
      <c r="T2153" s="981"/>
      <c r="U2153" s="981"/>
      <c r="V2153" s="981"/>
      <c r="W2153" s="981"/>
      <c r="X2153" s="981"/>
      <c r="Y2153" s="981"/>
      <c r="Z2153" s="981"/>
      <c r="AA2153" s="981"/>
      <c r="AB2153" s="981"/>
      <c r="AC2153" s="981"/>
      <c r="AD2153" s="981"/>
      <c r="AE2153" s="981"/>
      <c r="AF2153" s="981"/>
    </row>
    <row r="2154" spans="1:32">
      <c r="J2154"/>
      <c r="K2154"/>
    </row>
    <row r="2155" spans="1:32">
      <c r="J2155"/>
      <c r="K2155"/>
    </row>
    <row r="2156" spans="1:32">
      <c r="J2156"/>
      <c r="K2156"/>
    </row>
    <row r="2157" spans="1:32">
      <c r="J2157"/>
      <c r="K2157"/>
    </row>
    <row r="2158" spans="1:32">
      <c r="J2158"/>
      <c r="K2158"/>
    </row>
    <row r="2159" spans="1:32">
      <c r="J2159"/>
      <c r="K2159"/>
    </row>
    <row r="2160" spans="1:32">
      <c r="J2160"/>
      <c r="K2160"/>
    </row>
    <row r="2161" spans="10:11">
      <c r="J2161"/>
      <c r="K2161"/>
    </row>
    <row r="2162" spans="10:11">
      <c r="J2162"/>
      <c r="K2162"/>
    </row>
    <row r="2163" spans="10:11">
      <c r="J2163"/>
      <c r="K2163"/>
    </row>
    <row r="2164" spans="10:11">
      <c r="J2164"/>
      <c r="K2164"/>
    </row>
    <row r="2165" spans="10:11">
      <c r="J2165"/>
      <c r="K2165"/>
    </row>
    <row r="2166" spans="10:11">
      <c r="J2166"/>
      <c r="K2166"/>
    </row>
    <row r="2167" spans="10:11">
      <c r="J2167"/>
      <c r="K2167"/>
    </row>
    <row r="2168" spans="10:11">
      <c r="J2168"/>
      <c r="K2168"/>
    </row>
    <row r="2169" spans="10:11">
      <c r="J2169"/>
      <c r="K2169"/>
    </row>
    <row r="2170" spans="10:11">
      <c r="J2170"/>
      <c r="K2170"/>
    </row>
    <row r="2171" spans="10:11">
      <c r="J2171"/>
      <c r="K2171"/>
    </row>
    <row r="2172" spans="10:11">
      <c r="J2172"/>
      <c r="K2172"/>
    </row>
    <row r="2173" spans="10:11">
      <c r="J2173"/>
      <c r="K2173"/>
    </row>
    <row r="2174" spans="10:11">
      <c r="J2174"/>
      <c r="K2174"/>
    </row>
    <row r="2175" spans="10:11">
      <c r="J2175"/>
      <c r="K2175"/>
    </row>
    <row r="2176" spans="10:11">
      <c r="J2176"/>
      <c r="K2176"/>
    </row>
    <row r="2177" spans="10:11">
      <c r="J2177"/>
      <c r="K2177"/>
    </row>
    <row r="2178" spans="10:11">
      <c r="J2178"/>
      <c r="K2178"/>
    </row>
    <row r="2179" spans="10:11">
      <c r="J2179"/>
      <c r="K2179"/>
    </row>
    <row r="2180" spans="10:11">
      <c r="J2180"/>
      <c r="K2180"/>
    </row>
    <row r="2181" spans="10:11">
      <c r="J2181"/>
      <c r="K2181"/>
    </row>
    <row r="2182" spans="10:11">
      <c r="J2182"/>
      <c r="K2182"/>
    </row>
    <row r="2183" spans="10:11">
      <c r="J2183"/>
      <c r="K2183"/>
    </row>
    <row r="2184" spans="10:11">
      <c r="J2184"/>
      <c r="K2184"/>
    </row>
    <row r="2185" spans="10:11">
      <c r="J2185"/>
      <c r="K2185"/>
    </row>
    <row r="2186" spans="10:11">
      <c r="J2186"/>
      <c r="K2186"/>
    </row>
    <row r="2187" spans="10:11">
      <c r="J2187"/>
      <c r="K2187"/>
    </row>
    <row r="2188" spans="10:11">
      <c r="J2188"/>
      <c r="K2188"/>
    </row>
  </sheetData>
  <sortState xmlns:xlrd2="http://schemas.microsoft.com/office/spreadsheetml/2017/richdata2" ref="A214:F219">
    <sortCondition ref="A214:A219"/>
  </sortState>
  <mergeCells count="29">
    <mergeCell ref="A1:T1"/>
    <mergeCell ref="A2:T2"/>
    <mergeCell ref="A9:G9"/>
    <mergeCell ref="A42:E42"/>
    <mergeCell ref="A54:E54"/>
    <mergeCell ref="B10:D10"/>
    <mergeCell ref="A8:G8"/>
    <mergeCell ref="E10:G10"/>
    <mergeCell ref="A19:G19"/>
    <mergeCell ref="A20:G20"/>
    <mergeCell ref="B21:D21"/>
    <mergeCell ref="E21:G21"/>
    <mergeCell ref="A30:E30"/>
    <mergeCell ref="A122:C122"/>
    <mergeCell ref="A134:I134"/>
    <mergeCell ref="A109:D109"/>
    <mergeCell ref="A3:T3"/>
    <mergeCell ref="X7:AD7"/>
    <mergeCell ref="N4:T4"/>
    <mergeCell ref="A5:G5"/>
    <mergeCell ref="A4:G4"/>
    <mergeCell ref="A7:G7"/>
    <mergeCell ref="A6:G6"/>
    <mergeCell ref="A65:I65"/>
    <mergeCell ref="A69:D69"/>
    <mergeCell ref="A80:D80"/>
    <mergeCell ref="A91:D91"/>
    <mergeCell ref="A102:D102"/>
    <mergeCell ref="A104:D104"/>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58"/>
  <sheetViews>
    <sheetView zoomScaleNormal="100" workbookViewId="0">
      <selection sqref="A1:T1"/>
    </sheetView>
  </sheetViews>
  <sheetFormatPr defaultColWidth="8.6640625" defaultRowHeight="13.2"/>
  <cols>
    <col min="1" max="1" width="35.6640625" style="640" customWidth="1"/>
    <col min="2" max="2" width="17.6640625" style="707" customWidth="1"/>
    <col min="3" max="4" width="17.6640625" style="666" customWidth="1"/>
    <col min="5" max="5" width="26.33203125" style="666" customWidth="1"/>
    <col min="6" max="6" width="17.6640625" style="666" customWidth="1"/>
    <col min="7" max="7" width="28.6640625" style="666" customWidth="1"/>
    <col min="8" max="10" width="15.33203125" style="666" customWidth="1"/>
    <col min="11" max="11" width="0.44140625" style="665" customWidth="1"/>
    <col min="12" max="12" width="11.6640625" style="666" customWidth="1"/>
    <col min="13" max="13" width="12.6640625" style="666" customWidth="1"/>
    <col min="14" max="17" width="12.6640625" style="640" customWidth="1"/>
    <col min="18" max="18" width="9.6640625" style="640" customWidth="1"/>
    <col min="19" max="16384" width="8.6640625" style="640"/>
  </cols>
  <sheetData>
    <row r="1" spans="1:20" ht="13.35" customHeight="1">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row>
    <row r="2" spans="1:20" ht="35.25" customHeight="1">
      <c r="A2" s="1280"/>
      <c r="B2" s="1280"/>
      <c r="C2" s="1280"/>
      <c r="D2" s="1280"/>
      <c r="E2" s="1280"/>
      <c r="F2" s="1280"/>
      <c r="G2" s="1280"/>
      <c r="H2" s="1280"/>
      <c r="I2" s="1280"/>
      <c r="J2" s="1280"/>
      <c r="K2" s="1280"/>
      <c r="L2" s="1280"/>
      <c r="M2" s="1280"/>
      <c r="N2" s="1280"/>
      <c r="O2" s="1280"/>
      <c r="P2" s="1280"/>
      <c r="Q2" s="1280"/>
      <c r="R2" s="1280"/>
      <c r="S2" s="1280"/>
    </row>
    <row r="3" spans="1:20" ht="5.25" customHeight="1">
      <c r="A3" s="1281"/>
      <c r="B3" s="1281"/>
      <c r="C3" s="1281"/>
      <c r="D3" s="1281"/>
      <c r="E3" s="1281"/>
      <c r="F3" s="1281"/>
      <c r="G3" s="1281"/>
      <c r="H3" s="1281"/>
      <c r="I3" s="1281"/>
      <c r="J3" s="1281"/>
      <c r="K3" s="1281"/>
      <c r="L3" s="1281"/>
      <c r="M3" s="1281"/>
      <c r="N3" s="1281"/>
      <c r="O3" s="1281"/>
      <c r="P3" s="1281"/>
      <c r="Q3" s="1281"/>
      <c r="R3" s="1281"/>
      <c r="S3" s="1281"/>
    </row>
    <row r="4" spans="1:20" ht="30" customHeight="1">
      <c r="A4" s="1284" t="s">
        <v>420</v>
      </c>
      <c r="B4" s="1284"/>
      <c r="C4" s="1284"/>
      <c r="D4" s="1284"/>
      <c r="E4" s="1284"/>
      <c r="F4" s="1284"/>
      <c r="G4" s="1284"/>
      <c r="H4" s="876"/>
      <c r="I4" s="876"/>
      <c r="J4" s="876"/>
      <c r="K4" s="641"/>
      <c r="L4" s="876"/>
      <c r="M4" s="1282" t="s">
        <v>421</v>
      </c>
      <c r="N4" s="1282"/>
      <c r="O4" s="1282"/>
      <c r="P4" s="1282"/>
      <c r="Q4" s="1282"/>
      <c r="R4" s="1282"/>
      <c r="S4" s="1282"/>
    </row>
    <row r="5" spans="1:20" ht="15.6">
      <c r="A5" s="1276" t="s">
        <v>189</v>
      </c>
      <c r="B5" s="1276"/>
      <c r="C5" s="1276"/>
      <c r="D5" s="1276"/>
      <c r="E5" s="1276"/>
      <c r="F5" s="1276"/>
      <c r="G5" s="1276"/>
      <c r="H5" s="876"/>
      <c r="I5" s="876"/>
      <c r="J5" s="876"/>
      <c r="K5" s="641"/>
      <c r="L5" s="876"/>
      <c r="M5" s="1283"/>
      <c r="N5" s="1283"/>
      <c r="O5" s="1283"/>
      <c r="P5" s="1283"/>
      <c r="Q5" s="1283"/>
      <c r="R5" s="1283"/>
      <c r="S5" s="1283"/>
    </row>
    <row r="6" spans="1:20" ht="13.5" customHeight="1">
      <c r="A6" s="1276"/>
      <c r="B6" s="1276"/>
      <c r="C6" s="1276"/>
      <c r="D6" s="1276"/>
      <c r="E6" s="1276"/>
      <c r="F6" s="1276"/>
      <c r="G6" s="1276"/>
      <c r="H6" s="876"/>
      <c r="I6" s="876"/>
      <c r="J6" s="876"/>
      <c r="K6" s="641"/>
      <c r="L6" s="876"/>
      <c r="M6" s="1283"/>
      <c r="N6" s="1283"/>
      <c r="O6" s="1283"/>
      <c r="P6" s="1283"/>
      <c r="Q6" s="1283"/>
      <c r="R6" s="1283"/>
      <c r="S6" s="1283"/>
    </row>
    <row r="7" spans="1:20" ht="13.5" customHeight="1">
      <c r="A7" s="1285" t="s">
        <v>422</v>
      </c>
      <c r="B7" s="1285"/>
      <c r="C7" s="1285"/>
      <c r="D7" s="1285"/>
      <c r="E7" s="1285"/>
      <c r="F7" s="1285"/>
      <c r="G7" s="1285"/>
      <c r="H7" s="876"/>
      <c r="I7" s="876"/>
      <c r="J7" s="876"/>
      <c r="K7" s="641"/>
      <c r="L7" s="876"/>
      <c r="M7" s="1283"/>
      <c r="N7" s="1283"/>
      <c r="O7" s="1283"/>
      <c r="P7" s="1283"/>
      <c r="Q7" s="1283"/>
      <c r="R7" s="1283"/>
      <c r="S7" s="1283"/>
    </row>
    <row r="8" spans="1:20" ht="13.5" customHeight="1">
      <c r="A8" s="1276"/>
      <c r="B8" s="1276"/>
      <c r="C8" s="1276"/>
      <c r="D8" s="1276"/>
      <c r="E8" s="1276"/>
      <c r="F8" s="1276"/>
      <c r="G8" s="1276"/>
      <c r="H8" s="876"/>
      <c r="I8" s="876"/>
      <c r="J8" s="876"/>
      <c r="K8" s="641"/>
      <c r="L8" s="876"/>
      <c r="M8" s="1283" t="s">
        <v>272</v>
      </c>
      <c r="N8" s="1283"/>
      <c r="O8" s="1283"/>
      <c r="P8" s="1283"/>
      <c r="Q8" s="1283"/>
      <c r="R8" s="1283"/>
      <c r="S8" s="1283"/>
    </row>
    <row r="9" spans="1:20" ht="13.5" customHeight="1">
      <c r="A9" s="1274" t="s">
        <v>271</v>
      </c>
      <c r="B9" s="1274"/>
      <c r="C9" s="1274"/>
      <c r="D9" s="1274"/>
      <c r="E9" s="1274"/>
      <c r="F9" s="1274"/>
      <c r="G9" s="1274"/>
      <c r="H9" s="876"/>
      <c r="I9" s="876"/>
      <c r="J9" s="876"/>
      <c r="K9" s="641"/>
      <c r="L9" s="876"/>
      <c r="M9" s="876"/>
      <c r="N9" s="876"/>
      <c r="O9" s="876"/>
      <c r="P9" s="876"/>
      <c r="Q9" s="876"/>
      <c r="R9" s="876"/>
    </row>
    <row r="10" spans="1:20" ht="13.8" thickBot="1">
      <c r="A10" s="642"/>
      <c r="B10" s="1286" t="s">
        <v>24</v>
      </c>
      <c r="C10" s="1287"/>
      <c r="D10" s="1288"/>
      <c r="E10" s="1286" t="s">
        <v>25</v>
      </c>
      <c r="F10" s="1287"/>
      <c r="G10" s="1287"/>
      <c r="H10" s="876"/>
      <c r="I10" s="876"/>
      <c r="J10" s="876"/>
      <c r="K10" s="643"/>
      <c r="L10" s="644"/>
      <c r="M10" s="640"/>
    </row>
    <row r="11" spans="1:20" ht="28.5" customHeight="1" thickBot="1">
      <c r="A11" s="645"/>
      <c r="B11" s="646" t="s">
        <v>192</v>
      </c>
      <c r="C11" s="646" t="s">
        <v>193</v>
      </c>
      <c r="D11" s="647" t="s">
        <v>194</v>
      </c>
      <c r="E11" s="492" t="s">
        <v>508</v>
      </c>
      <c r="F11" s="646" t="s">
        <v>193</v>
      </c>
      <c r="G11" s="646" t="s">
        <v>30</v>
      </c>
      <c r="H11" s="640"/>
      <c r="I11" s="876"/>
      <c r="J11" s="876"/>
      <c r="K11" s="648"/>
      <c r="L11" s="649"/>
      <c r="M11" s="650" t="s">
        <v>192</v>
      </c>
      <c r="N11" s="640" t="s">
        <v>193</v>
      </c>
      <c r="O11" s="640" t="s">
        <v>193</v>
      </c>
      <c r="P11" s="640" t="s">
        <v>195</v>
      </c>
    </row>
    <row r="12" spans="1:20" ht="13.5" customHeight="1">
      <c r="A12" s="651" t="s">
        <v>196</v>
      </c>
      <c r="B12" s="652">
        <v>12813477</v>
      </c>
      <c r="C12" s="652">
        <f>F33</f>
        <v>11787812</v>
      </c>
      <c r="D12" s="653">
        <f>ROUND(C12/B12,2)</f>
        <v>0.92</v>
      </c>
      <c r="E12" s="652">
        <v>21070772</v>
      </c>
      <c r="F12" s="652">
        <f>C12</f>
        <v>11787812</v>
      </c>
      <c r="G12" s="880">
        <f>F12/E12</f>
        <v>0.55943901818120378</v>
      </c>
      <c r="H12" s="640"/>
      <c r="I12" s="876"/>
      <c r="J12" s="876"/>
      <c r="K12" s="654"/>
      <c r="L12" s="655"/>
      <c r="M12" s="656">
        <f>B12</f>
        <v>12813477</v>
      </c>
      <c r="N12" s="657">
        <f>C12</f>
        <v>11787812</v>
      </c>
      <c r="O12" s="657">
        <f>F12</f>
        <v>11787812</v>
      </c>
      <c r="P12" s="657">
        <f>E12</f>
        <v>21070772</v>
      </c>
    </row>
    <row r="13" spans="1:20" ht="13.5" customHeight="1">
      <c r="A13" s="651" t="s">
        <v>197</v>
      </c>
      <c r="B13" s="652">
        <v>3410</v>
      </c>
      <c r="C13" s="652">
        <f>H33</f>
        <v>3291</v>
      </c>
      <c r="D13" s="658">
        <f>ROUND(C13/B13,2)</f>
        <v>0.97</v>
      </c>
      <c r="E13" s="652">
        <v>4215</v>
      </c>
      <c r="F13" s="652">
        <f>C13</f>
        <v>3291</v>
      </c>
      <c r="G13" s="659">
        <f>F13/E13</f>
        <v>0.78078291814946621</v>
      </c>
      <c r="H13" s="640"/>
      <c r="I13" s="876"/>
      <c r="J13" s="876"/>
      <c r="K13" s="648"/>
      <c r="L13" s="649"/>
      <c r="M13" s="650"/>
    </row>
    <row r="14" spans="1:20" ht="13.5" customHeight="1">
      <c r="A14" s="660"/>
      <c r="B14" s="640"/>
      <c r="C14" s="652"/>
      <c r="D14" s="652"/>
      <c r="E14" s="659"/>
      <c r="F14" s="661"/>
      <c r="G14" s="659"/>
      <c r="H14" s="876"/>
      <c r="I14" s="876"/>
      <c r="J14" s="876"/>
      <c r="K14" s="648"/>
      <c r="L14" s="649"/>
      <c r="M14" s="650"/>
    </row>
    <row r="15" spans="1:20" ht="13.5" customHeight="1">
      <c r="A15" s="662" t="s">
        <v>423</v>
      </c>
      <c r="B15" s="640"/>
      <c r="C15" s="652"/>
      <c r="D15" s="652"/>
      <c r="E15" s="659"/>
      <c r="F15" s="661"/>
      <c r="G15" s="659"/>
      <c r="H15" s="876"/>
      <c r="I15" s="876"/>
      <c r="J15" s="876"/>
      <c r="K15" s="648"/>
      <c r="L15" s="649"/>
      <c r="M15" s="650"/>
    </row>
    <row r="16" spans="1:20" ht="13.5" customHeight="1">
      <c r="A16" s="662"/>
      <c r="B16" s="640"/>
      <c r="C16" s="652"/>
      <c r="D16" s="652"/>
      <c r="E16" s="659"/>
      <c r="F16" s="661"/>
      <c r="G16" s="659"/>
      <c r="H16" s="876"/>
      <c r="I16" s="876"/>
      <c r="J16" s="876"/>
      <c r="K16" s="648"/>
      <c r="L16" s="649"/>
      <c r="M16" s="650"/>
    </row>
    <row r="17" spans="1:20" ht="13.5" customHeight="1">
      <c r="A17" s="660"/>
      <c r="B17" s="652"/>
      <c r="C17" s="652"/>
      <c r="D17" s="659"/>
      <c r="E17" s="876"/>
      <c r="F17" s="876"/>
      <c r="G17" s="876"/>
      <c r="H17" s="876"/>
      <c r="I17" s="876"/>
      <c r="J17" s="876"/>
      <c r="K17" s="643"/>
      <c r="L17" s="663"/>
      <c r="M17" s="664"/>
    </row>
    <row r="18" spans="1:20" ht="13.5" customHeight="1">
      <c r="A18" s="1274" t="s">
        <v>200</v>
      </c>
      <c r="B18" s="1274"/>
      <c r="C18" s="1274"/>
      <c r="D18" s="1274"/>
      <c r="E18" s="876"/>
      <c r="F18" s="876"/>
      <c r="G18" s="876"/>
      <c r="H18" s="876"/>
      <c r="I18" s="876"/>
      <c r="J18" s="876"/>
    </row>
    <row r="19" spans="1:20" ht="27" thickBot="1">
      <c r="A19" s="667" t="s">
        <v>97</v>
      </c>
      <c r="B19" s="782" t="s">
        <v>98</v>
      </c>
      <c r="C19" s="782" t="s">
        <v>99</v>
      </c>
      <c r="D19" s="782" t="s">
        <v>100</v>
      </c>
      <c r="E19" s="876"/>
      <c r="F19" s="876"/>
      <c r="G19" s="876"/>
      <c r="H19" s="876"/>
      <c r="I19" s="876"/>
      <c r="J19" s="876"/>
    </row>
    <row r="20" spans="1:20" ht="13.8" thickTop="1">
      <c r="A20" s="1271" t="s">
        <v>424</v>
      </c>
      <c r="B20" s="1271"/>
      <c r="C20" s="1271"/>
      <c r="D20" s="668">
        <v>1</v>
      </c>
      <c r="E20" s="876"/>
      <c r="F20" s="876"/>
      <c r="G20" s="876"/>
      <c r="H20" s="876"/>
      <c r="I20" s="876"/>
      <c r="J20" s="876"/>
      <c r="K20" s="669"/>
      <c r="L20" s="670"/>
      <c r="M20" s="670"/>
    </row>
    <row r="21" spans="1:20" ht="13.5" customHeight="1">
      <c r="A21" s="660"/>
      <c r="B21" s="671"/>
      <c r="C21" s="671"/>
      <c r="D21" s="671"/>
      <c r="E21" s="876"/>
      <c r="F21" s="876"/>
      <c r="G21" s="876"/>
      <c r="H21" s="876"/>
      <c r="I21" s="876"/>
      <c r="J21" s="876"/>
      <c r="K21" s="669"/>
      <c r="L21" s="670"/>
      <c r="M21" s="670"/>
    </row>
    <row r="22" spans="1:20" ht="6" customHeight="1">
      <c r="A22" s="1275"/>
      <c r="B22" s="1275"/>
      <c r="C22" s="1275"/>
      <c r="D22" s="1275"/>
      <c r="E22" s="1275"/>
      <c r="F22" s="1275"/>
      <c r="G22" s="1275"/>
      <c r="H22" s="1275"/>
      <c r="I22" s="1275"/>
      <c r="J22" s="875"/>
      <c r="K22" s="641"/>
      <c r="L22" s="876"/>
      <c r="M22" s="876"/>
      <c r="S22" s="688"/>
      <c r="T22" s="689"/>
    </row>
    <row r="23" spans="1:20" ht="13.5" customHeight="1">
      <c r="A23" s="671"/>
      <c r="B23" s="671"/>
      <c r="C23" s="671"/>
      <c r="D23" s="671"/>
      <c r="E23" s="876"/>
      <c r="F23" s="876"/>
      <c r="G23" s="876"/>
      <c r="H23" s="876"/>
      <c r="I23" s="876"/>
      <c r="J23" s="876"/>
      <c r="K23" s="669"/>
      <c r="L23" s="670"/>
      <c r="M23" s="670"/>
    </row>
    <row r="24" spans="1:20" ht="13.5" customHeight="1">
      <c r="A24" s="1276" t="s">
        <v>216</v>
      </c>
      <c r="B24" s="1276"/>
      <c r="C24" s="1276"/>
      <c r="D24" s="1276"/>
      <c r="E24" s="1276"/>
      <c r="F24" s="1276"/>
      <c r="G24" s="876"/>
      <c r="H24" s="876"/>
      <c r="I24" s="876"/>
      <c r="J24" s="876"/>
      <c r="K24" s="669"/>
      <c r="L24" s="670"/>
      <c r="M24" s="670"/>
    </row>
    <row r="25" spans="1:20" ht="13.5" customHeight="1">
      <c r="A25" s="671"/>
      <c r="B25" s="671"/>
      <c r="C25" s="671"/>
      <c r="D25" s="671"/>
      <c r="E25" s="876"/>
      <c r="F25" s="876"/>
      <c r="G25" s="876"/>
      <c r="H25" s="876"/>
      <c r="I25" s="876"/>
      <c r="J25" s="876"/>
      <c r="K25" s="669"/>
      <c r="L25" s="670"/>
      <c r="M25" s="670"/>
    </row>
    <row r="26" spans="1:20" ht="13.5" customHeight="1">
      <c r="A26" s="1272" t="s">
        <v>425</v>
      </c>
      <c r="B26" s="1272"/>
      <c r="C26" s="1272"/>
      <c r="D26" s="1272"/>
      <c r="E26" s="1272"/>
      <c r="F26" s="1272"/>
      <c r="G26" s="1272"/>
      <c r="H26" s="876"/>
      <c r="I26" s="876"/>
      <c r="J26" s="876"/>
      <c r="K26" s="669"/>
      <c r="L26" s="670"/>
      <c r="M26" s="670"/>
    </row>
    <row r="27" spans="1:20" ht="52.8">
      <c r="A27" s="672" t="s">
        <v>426</v>
      </c>
      <c r="B27" s="782" t="s">
        <v>427</v>
      </c>
      <c r="C27" s="782" t="s">
        <v>428</v>
      </c>
      <c r="D27" s="673" t="s">
        <v>429</v>
      </c>
      <c r="E27" s="673" t="s">
        <v>27</v>
      </c>
      <c r="F27" s="782" t="s">
        <v>430</v>
      </c>
      <c r="G27" s="782" t="s">
        <v>431</v>
      </c>
      <c r="H27" s="673" t="s">
        <v>432</v>
      </c>
      <c r="I27" s="876"/>
      <c r="J27" s="876"/>
      <c r="K27" s="669"/>
      <c r="L27" s="670"/>
      <c r="M27" s="670"/>
    </row>
    <row r="28" spans="1:20">
      <c r="A28" s="674" t="s">
        <v>433</v>
      </c>
      <c r="B28" s="652">
        <v>33066</v>
      </c>
      <c r="C28" s="675">
        <v>16429</v>
      </c>
      <c r="D28" s="1277"/>
      <c r="E28" s="675">
        <v>5441332</v>
      </c>
      <c r="F28" s="675">
        <v>5229831</v>
      </c>
      <c r="G28" s="1277"/>
      <c r="H28" s="675">
        <v>1220</v>
      </c>
      <c r="I28" s="876"/>
      <c r="J28" s="876"/>
      <c r="K28" s="669"/>
      <c r="L28" s="670"/>
      <c r="M28" s="1274" t="s">
        <v>340</v>
      </c>
      <c r="N28" s="1274"/>
      <c r="O28" s="1274"/>
      <c r="P28" s="1274"/>
      <c r="Q28" s="1274"/>
      <c r="R28" s="1274"/>
      <c r="S28" s="1274"/>
    </row>
    <row r="29" spans="1:20">
      <c r="A29" s="674" t="s">
        <v>434</v>
      </c>
      <c r="B29" s="652">
        <v>9062</v>
      </c>
      <c r="C29" s="675">
        <v>6539</v>
      </c>
      <c r="D29" s="1278"/>
      <c r="E29" s="675">
        <v>1662806</v>
      </c>
      <c r="F29" s="675">
        <v>1538427</v>
      </c>
      <c r="G29" s="1278"/>
      <c r="H29" s="675">
        <v>400</v>
      </c>
      <c r="I29" s="876"/>
      <c r="J29" s="876"/>
      <c r="K29" s="669"/>
      <c r="L29" s="670"/>
      <c r="M29" s="670"/>
    </row>
    <row r="30" spans="1:20">
      <c r="A30" s="674" t="s">
        <v>435</v>
      </c>
      <c r="B30" s="675">
        <v>51416</v>
      </c>
      <c r="C30" s="675">
        <v>6365</v>
      </c>
      <c r="D30" s="1278"/>
      <c r="E30" s="675">
        <v>2382166</v>
      </c>
      <c r="F30" s="675">
        <v>2037685</v>
      </c>
      <c r="G30" s="1278"/>
      <c r="H30" s="675">
        <v>512</v>
      </c>
      <c r="I30" s="876"/>
      <c r="J30" s="876"/>
      <c r="K30" s="669"/>
      <c r="L30" s="670"/>
      <c r="M30" s="670"/>
    </row>
    <row r="31" spans="1:20">
      <c r="A31" s="674" t="s">
        <v>436</v>
      </c>
      <c r="B31" s="675">
        <v>17420</v>
      </c>
      <c r="C31" s="675">
        <v>7983</v>
      </c>
      <c r="D31" s="1278"/>
      <c r="E31" s="675">
        <v>1286609</v>
      </c>
      <c r="F31" s="675">
        <v>1265936</v>
      </c>
      <c r="G31" s="1278"/>
      <c r="H31" s="675">
        <v>369</v>
      </c>
      <c r="I31" s="876"/>
      <c r="J31" s="876"/>
      <c r="K31" s="669"/>
      <c r="L31" s="670"/>
      <c r="M31" s="670"/>
    </row>
    <row r="32" spans="1:20">
      <c r="A32" s="676" t="s">
        <v>437</v>
      </c>
      <c r="B32" s="677">
        <v>52768</v>
      </c>
      <c r="C32" s="677">
        <v>20747</v>
      </c>
      <c r="D32" s="1279"/>
      <c r="E32" s="677">
        <v>1782741</v>
      </c>
      <c r="F32" s="677">
        <v>1715933</v>
      </c>
      <c r="G32" s="1279"/>
      <c r="H32" s="677">
        <v>790</v>
      </c>
      <c r="I32" s="876"/>
      <c r="J32" s="876"/>
      <c r="K32" s="669"/>
      <c r="L32" s="670"/>
      <c r="M32" s="670"/>
      <c r="N32" s="640" t="s">
        <v>192</v>
      </c>
      <c r="O32" s="640" t="s">
        <v>193</v>
      </c>
      <c r="P32" s="640" t="s">
        <v>193</v>
      </c>
      <c r="Q32" s="640" t="s">
        <v>195</v>
      </c>
    </row>
    <row r="33" spans="1:20">
      <c r="A33" s="678" t="s">
        <v>215</v>
      </c>
      <c r="B33" s="679">
        <f>SUM(B28:B32)</f>
        <v>163732</v>
      </c>
      <c r="C33" s="679">
        <f>SUM(C28:C32)</f>
        <v>58063</v>
      </c>
      <c r="D33" s="679">
        <v>12813477</v>
      </c>
      <c r="E33" s="679">
        <f>SUM(E28:E32)</f>
        <v>12555654</v>
      </c>
      <c r="F33" s="679">
        <f>SUM(F28:F32)</f>
        <v>11787812</v>
      </c>
      <c r="G33" s="679">
        <v>3410</v>
      </c>
      <c r="H33" s="679">
        <f>SUM(H28:H32)</f>
        <v>3291</v>
      </c>
      <c r="I33" s="876"/>
      <c r="J33" s="876"/>
      <c r="K33" s="669"/>
      <c r="L33" s="670"/>
      <c r="M33" s="874"/>
      <c r="N33" s="680">
        <f>B13</f>
        <v>3410</v>
      </c>
      <c r="O33" s="680">
        <f>C13</f>
        <v>3291</v>
      </c>
      <c r="P33" s="680">
        <f>F13</f>
        <v>3291</v>
      </c>
      <c r="Q33" s="680">
        <f>E13</f>
        <v>4215</v>
      </c>
    </row>
    <row r="34" spans="1:20">
      <c r="A34" s="681"/>
      <c r="B34" s="682"/>
      <c r="C34" s="683"/>
      <c r="D34" s="682"/>
      <c r="E34" s="682"/>
      <c r="F34" s="682"/>
      <c r="G34" s="682"/>
      <c r="H34" s="876"/>
      <c r="I34" s="876"/>
      <c r="J34" s="876"/>
      <c r="K34" s="669"/>
      <c r="L34" s="670"/>
      <c r="M34" s="874"/>
    </row>
    <row r="35" spans="1:20">
      <c r="A35" s="684" t="s">
        <v>438</v>
      </c>
      <c r="B35" s="671"/>
      <c r="C35" s="671"/>
      <c r="D35" s="671"/>
      <c r="E35" s="876"/>
      <c r="F35" s="685"/>
      <c r="G35" s="876"/>
      <c r="H35" s="876"/>
      <c r="I35" s="876"/>
      <c r="J35" s="876"/>
      <c r="K35" s="669"/>
      <c r="L35" s="670"/>
      <c r="M35" s="670"/>
    </row>
    <row r="36" spans="1:20">
      <c r="A36" s="686"/>
      <c r="B36" s="671"/>
      <c r="C36" s="671"/>
      <c r="D36" s="671"/>
      <c r="E36" s="876"/>
      <c r="F36" s="876"/>
      <c r="G36" s="876"/>
      <c r="H36" s="876"/>
      <c r="I36" s="876"/>
      <c r="J36" s="876"/>
      <c r="K36" s="669"/>
      <c r="L36" s="670"/>
      <c r="M36" s="670"/>
    </row>
    <row r="37" spans="1:20">
      <c r="A37" s="687"/>
      <c r="B37" s="671"/>
      <c r="C37" s="671"/>
      <c r="D37" s="671"/>
      <c r="E37" s="876"/>
      <c r="F37" s="876"/>
      <c r="G37" s="876"/>
      <c r="H37" s="876"/>
      <c r="I37" s="876"/>
      <c r="J37" s="876"/>
      <c r="K37" s="669"/>
      <c r="L37" s="670"/>
      <c r="M37" s="670"/>
    </row>
    <row r="38" spans="1:20" ht="13.5" customHeight="1">
      <c r="A38" s="684"/>
      <c r="B38" s="691"/>
      <c r="C38" s="683"/>
      <c r="D38" s="683"/>
      <c r="K38" s="692"/>
      <c r="L38" s="693"/>
      <c r="M38" s="694"/>
      <c r="Q38" s="695"/>
      <c r="R38" s="696"/>
      <c r="S38" s="688"/>
      <c r="T38" s="689"/>
    </row>
    <row r="39" spans="1:20" ht="13.5" customHeight="1">
      <c r="A39" s="1273" t="s">
        <v>439</v>
      </c>
      <c r="B39" s="1273"/>
      <c r="C39" s="683"/>
      <c r="D39" s="683"/>
      <c r="E39" s="697"/>
      <c r="K39" s="692"/>
      <c r="L39" s="693"/>
      <c r="M39" s="694"/>
      <c r="N39" s="698"/>
      <c r="Q39" s="695"/>
      <c r="R39" s="696"/>
      <c r="S39" s="688"/>
      <c r="T39" s="689"/>
    </row>
    <row r="40" spans="1:20" ht="14.4">
      <c r="A40" s="699" t="s">
        <v>440</v>
      </c>
      <c r="B40" s="699" t="s">
        <v>441</v>
      </c>
      <c r="C40" s="700" t="s">
        <v>206</v>
      </c>
      <c r="D40" s="683"/>
      <c r="E40" s="697"/>
      <c r="K40" s="692"/>
      <c r="L40" s="693"/>
      <c r="M40" s="694"/>
      <c r="N40" s="698"/>
      <c r="Q40" s="695"/>
      <c r="R40" s="696"/>
      <c r="S40" s="688"/>
      <c r="T40" s="689"/>
    </row>
    <row r="41" spans="1:20" ht="13.5" customHeight="1">
      <c r="A41" s="674" t="s">
        <v>433</v>
      </c>
      <c r="B41" s="785">
        <f>F28</f>
        <v>5229831</v>
      </c>
      <c r="C41" s="702">
        <f>B41/B46</f>
        <v>0.44366426950141385</v>
      </c>
      <c r="D41" s="703"/>
      <c r="E41" s="683"/>
      <c r="K41" s="692"/>
      <c r="L41" s="693"/>
      <c r="M41" s="694"/>
      <c r="N41" s="698"/>
      <c r="Q41" s="695"/>
      <c r="R41" s="696"/>
      <c r="S41" s="688"/>
      <c r="T41" s="689"/>
    </row>
    <row r="42" spans="1:20" ht="13.5" customHeight="1">
      <c r="A42" s="674" t="s">
        <v>434</v>
      </c>
      <c r="B42" s="785">
        <f>F29</f>
        <v>1538427</v>
      </c>
      <c r="C42" s="702">
        <f>B42/B46</f>
        <v>0.13050997080713536</v>
      </c>
      <c r="D42" s="703"/>
      <c r="E42" s="683"/>
      <c r="K42" s="692"/>
      <c r="L42" s="693"/>
      <c r="M42" s="694"/>
      <c r="N42" s="698"/>
      <c r="Q42" s="695"/>
      <c r="R42" s="696"/>
      <c r="S42" s="688"/>
      <c r="T42" s="689"/>
    </row>
    <row r="43" spans="1:20" ht="13.5" customHeight="1">
      <c r="A43" s="674" t="s">
        <v>435</v>
      </c>
      <c r="B43" s="785">
        <f>F30</f>
        <v>2037685</v>
      </c>
      <c r="C43" s="702">
        <f>B43/B46</f>
        <v>0.17286371720214067</v>
      </c>
      <c r="D43" s="703"/>
      <c r="E43" s="683"/>
      <c r="K43" s="692"/>
      <c r="L43" s="693"/>
      <c r="M43" s="694"/>
      <c r="N43" s="698"/>
      <c r="Q43" s="695"/>
      <c r="R43" s="696"/>
      <c r="S43" s="688"/>
      <c r="T43" s="689"/>
    </row>
    <row r="44" spans="1:20" ht="13.5" customHeight="1">
      <c r="A44" s="674" t="s">
        <v>436</v>
      </c>
      <c r="B44" s="785">
        <f>F31</f>
        <v>1265936</v>
      </c>
      <c r="C44" s="702">
        <f>B44/B46</f>
        <v>0.10739363674955114</v>
      </c>
      <c r="D44" s="703"/>
      <c r="E44" s="683"/>
      <c r="K44" s="692"/>
      <c r="L44" s="693"/>
      <c r="M44" s="694"/>
      <c r="N44" s="698"/>
      <c r="Q44" s="695"/>
      <c r="R44" s="696"/>
      <c r="S44" s="688"/>
      <c r="T44" s="689"/>
    </row>
    <row r="45" spans="1:20" ht="13.5" customHeight="1">
      <c r="A45" s="817" t="s">
        <v>437</v>
      </c>
      <c r="B45" s="786">
        <f>F32</f>
        <v>1715933</v>
      </c>
      <c r="C45" s="704">
        <f>B45/B46</f>
        <v>0.14556840573975899</v>
      </c>
      <c r="D45" s="703"/>
      <c r="E45" s="683"/>
      <c r="K45" s="692"/>
      <c r="L45" s="693"/>
      <c r="M45" s="694"/>
      <c r="N45" s="698"/>
      <c r="Q45" s="695"/>
      <c r="R45" s="696"/>
      <c r="S45" s="688"/>
      <c r="T45" s="689"/>
    </row>
    <row r="46" spans="1:20" ht="13.5" customHeight="1">
      <c r="A46" s="701"/>
      <c r="B46" s="787">
        <f>SUM(B41:B45)</f>
        <v>11787812</v>
      </c>
      <c r="C46" s="788">
        <v>0.99999999999999989</v>
      </c>
      <c r="D46" s="703"/>
      <c r="E46" s="683"/>
      <c r="K46" s="692"/>
      <c r="L46" s="693"/>
      <c r="M46" s="694"/>
      <c r="N46" s="698"/>
      <c r="Q46" s="695"/>
      <c r="R46" s="696"/>
      <c r="S46" s="688"/>
      <c r="T46" s="689"/>
    </row>
    <row r="47" spans="1:20" ht="13.5" customHeight="1">
      <c r="A47" s="705"/>
      <c r="B47" s="703"/>
      <c r="C47" s="683"/>
      <c r="D47" s="683"/>
      <c r="E47" s="697"/>
      <c r="K47" s="692"/>
      <c r="L47" s="693"/>
      <c r="M47" s="694"/>
      <c r="N47" s="698"/>
      <c r="Q47" s="695"/>
      <c r="R47" s="696"/>
      <c r="S47" s="688"/>
      <c r="T47" s="689"/>
    </row>
    <row r="48" spans="1:20">
      <c r="A48" s="684"/>
    </row>
    <row r="49" spans="1:23">
      <c r="A49" s="783" t="s">
        <v>442</v>
      </c>
      <c r="M49" s="640"/>
    </row>
    <row r="50" spans="1:23" ht="52.8">
      <c r="A50" s="708" t="s">
        <v>426</v>
      </c>
      <c r="B50" s="709" t="s">
        <v>443</v>
      </c>
      <c r="C50" s="709" t="s">
        <v>444</v>
      </c>
      <c r="D50" s="709" t="s">
        <v>445</v>
      </c>
      <c r="E50" s="709" t="s">
        <v>446</v>
      </c>
      <c r="F50" s="710"/>
      <c r="M50" s="640"/>
    </row>
    <row r="51" spans="1:23" ht="14.4">
      <c r="A51" s="674" t="s">
        <v>433</v>
      </c>
      <c r="B51" s="711">
        <v>1.7100000000000001E-2</v>
      </c>
      <c r="C51" s="712">
        <v>1.8800000000000001E-2</v>
      </c>
      <c r="D51" s="713">
        <v>1.77E-2</v>
      </c>
      <c r="E51" s="784">
        <v>1.5699999999999999E-2</v>
      </c>
      <c r="F51" s="818"/>
      <c r="G51" s="818"/>
      <c r="H51" s="818"/>
      <c r="I51" s="818"/>
      <c r="M51" s="640"/>
    </row>
    <row r="52" spans="1:23" ht="14.4">
      <c r="A52" s="674" t="s">
        <v>434</v>
      </c>
      <c r="B52" s="711">
        <v>1.41E-2</v>
      </c>
      <c r="C52" s="712">
        <v>1.5699999999999999E-2</v>
      </c>
      <c r="D52" s="714">
        <v>1.0500000000000001E-2</v>
      </c>
      <c r="E52" s="784">
        <v>1.1299999999999999E-2</v>
      </c>
      <c r="M52" s="640"/>
    </row>
    <row r="53" spans="1:23">
      <c r="A53" s="674" t="s">
        <v>435</v>
      </c>
      <c r="B53" s="712">
        <v>2.0999999999999999E-3</v>
      </c>
      <c r="C53" s="712">
        <v>7.1999999999999998E-3</v>
      </c>
      <c r="D53" s="714">
        <v>5.7000000000000002E-3</v>
      </c>
      <c r="E53" s="784">
        <v>6.6E-3</v>
      </c>
      <c r="M53" s="640"/>
    </row>
    <row r="54" spans="1:23">
      <c r="A54" s="674" t="s">
        <v>436</v>
      </c>
      <c r="B54" s="712" t="s">
        <v>342</v>
      </c>
      <c r="C54" s="712">
        <v>5.7000000000000002E-3</v>
      </c>
      <c r="D54" s="714">
        <v>1.2E-2</v>
      </c>
      <c r="E54" s="784">
        <v>1.01E-2</v>
      </c>
      <c r="M54" s="640"/>
    </row>
    <row r="55" spans="1:23">
      <c r="A55" s="817" t="s">
        <v>437</v>
      </c>
      <c r="B55" s="821" t="s">
        <v>342</v>
      </c>
      <c r="C55" s="822" t="s">
        <v>342</v>
      </c>
      <c r="D55" s="823" t="s">
        <v>342</v>
      </c>
      <c r="E55" s="823">
        <v>3.8999999999999998E-3</v>
      </c>
      <c r="M55" s="640"/>
    </row>
    <row r="56" spans="1:23">
      <c r="A56" s="706" t="s">
        <v>447</v>
      </c>
      <c r="M56" s="640"/>
    </row>
    <row r="57" spans="1:23">
      <c r="A57" s="705" t="s">
        <v>448</v>
      </c>
    </row>
    <row r="58" spans="1:23">
      <c r="A58" s="684"/>
    </row>
    <row r="59" spans="1:23">
      <c r="A59" s="783"/>
    </row>
    <row r="60" spans="1:23" ht="14.4">
      <c r="A60" s="783" t="s">
        <v>449</v>
      </c>
      <c r="F60" s="690"/>
      <c r="G60" s="690"/>
      <c r="H60" s="690"/>
      <c r="N60" s="666"/>
      <c r="O60" s="666"/>
      <c r="P60" s="666"/>
      <c r="Q60" s="666"/>
      <c r="R60" s="666"/>
      <c r="S60" s="666"/>
      <c r="T60" s="666"/>
      <c r="U60" s="666"/>
      <c r="V60" s="666"/>
      <c r="W60" s="666"/>
    </row>
    <row r="61" spans="1:23" ht="40.200000000000003">
      <c r="A61" s="708" t="s">
        <v>426</v>
      </c>
      <c r="B61" s="709" t="s">
        <v>450</v>
      </c>
      <c r="C61" s="690"/>
      <c r="D61" s="690"/>
      <c r="E61" s="690"/>
      <c r="F61" s="690"/>
      <c r="G61" s="690"/>
      <c r="H61" s="690"/>
      <c r="N61" s="666"/>
      <c r="O61" s="666"/>
      <c r="P61" s="666"/>
      <c r="Q61" s="666"/>
      <c r="R61" s="666"/>
      <c r="S61" s="666"/>
      <c r="T61" s="666"/>
      <c r="U61" s="666"/>
      <c r="V61" s="666"/>
      <c r="W61" s="666"/>
    </row>
    <row r="62" spans="1:23" ht="14.4">
      <c r="A62" s="674" t="s">
        <v>433</v>
      </c>
      <c r="B62" s="819">
        <v>41.23</v>
      </c>
      <c r="C62" s="690"/>
      <c r="D62" s="690"/>
      <c r="E62" s="690"/>
      <c r="F62" s="690"/>
      <c r="G62" s="690"/>
      <c r="H62" s="690"/>
      <c r="N62" s="666"/>
      <c r="O62" s="666"/>
      <c r="P62" s="666"/>
      <c r="Q62" s="666"/>
      <c r="R62" s="666"/>
      <c r="S62" s="666"/>
      <c r="T62" s="666"/>
      <c r="U62" s="666"/>
      <c r="V62" s="666"/>
      <c r="W62" s="666"/>
    </row>
    <row r="63" spans="1:23" ht="14.4">
      <c r="A63" s="674" t="s">
        <v>434</v>
      </c>
      <c r="B63" s="819">
        <v>54.54</v>
      </c>
      <c r="C63" s="690"/>
      <c r="D63" s="690"/>
      <c r="E63" s="690"/>
      <c r="F63" s="690"/>
      <c r="G63" s="690"/>
      <c r="H63" s="690"/>
      <c r="N63" s="666"/>
      <c r="O63" s="666"/>
      <c r="P63" s="666"/>
      <c r="Q63" s="666"/>
      <c r="R63" s="666"/>
      <c r="S63" s="666"/>
      <c r="T63" s="666"/>
      <c r="U63" s="666"/>
      <c r="V63" s="666"/>
      <c r="W63" s="666"/>
    </row>
    <row r="64" spans="1:23" ht="14.4">
      <c r="A64" s="674" t="s">
        <v>435</v>
      </c>
      <c r="B64" s="820">
        <v>30.99</v>
      </c>
      <c r="C64" s="690"/>
      <c r="D64" s="690"/>
      <c r="E64" s="690"/>
      <c r="F64" s="690"/>
      <c r="G64" s="690"/>
      <c r="H64" s="690"/>
      <c r="N64" s="666"/>
      <c r="O64" s="666"/>
      <c r="P64" s="666"/>
      <c r="Q64" s="666"/>
      <c r="R64" s="666"/>
      <c r="S64" s="666"/>
      <c r="T64" s="666"/>
      <c r="U64" s="666"/>
      <c r="V64" s="666"/>
      <c r="W64" s="666"/>
    </row>
    <row r="65" spans="1:23" ht="13.5" customHeight="1">
      <c r="A65" s="674" t="s">
        <v>436</v>
      </c>
      <c r="B65" s="820">
        <v>25.93</v>
      </c>
      <c r="C65" s="690"/>
      <c r="D65" s="690"/>
      <c r="E65" s="690"/>
      <c r="F65" s="690"/>
      <c r="G65" s="690"/>
      <c r="H65" s="690"/>
      <c r="N65" s="666"/>
      <c r="O65" s="666"/>
      <c r="P65" s="666"/>
      <c r="Q65" s="666"/>
      <c r="R65" s="666"/>
      <c r="S65" s="666"/>
      <c r="T65" s="666"/>
      <c r="U65" s="666"/>
      <c r="V65" s="666"/>
      <c r="W65" s="666"/>
    </row>
    <row r="66" spans="1:23" ht="13.5" customHeight="1">
      <c r="A66" s="817" t="s">
        <v>437</v>
      </c>
      <c r="B66" s="824">
        <v>32.1</v>
      </c>
      <c r="C66" s="690"/>
      <c r="D66" s="690"/>
      <c r="E66" s="690"/>
      <c r="F66" s="690"/>
      <c r="G66" s="690"/>
      <c r="H66" s="690"/>
      <c r="N66" s="666"/>
      <c r="O66" s="666"/>
      <c r="P66" s="666"/>
      <c r="Q66" s="666"/>
      <c r="R66" s="666"/>
      <c r="S66" s="666"/>
      <c r="T66" s="666"/>
      <c r="U66" s="666"/>
      <c r="V66" s="666"/>
      <c r="W66" s="666"/>
    </row>
    <row r="67" spans="1:23" ht="13.5" customHeight="1">
      <c r="A67" s="706" t="s">
        <v>447</v>
      </c>
      <c r="F67" s="690"/>
      <c r="G67" s="690"/>
      <c r="H67" s="690"/>
      <c r="N67" s="666"/>
      <c r="O67" s="666"/>
      <c r="P67" s="666"/>
      <c r="Q67" s="666"/>
      <c r="R67" s="666"/>
      <c r="S67" s="666"/>
      <c r="T67" s="666"/>
      <c r="U67" s="666"/>
      <c r="V67" s="666"/>
      <c r="W67" s="666"/>
    </row>
    <row r="68" spans="1:23" ht="13.5" customHeight="1">
      <c r="A68" s="690"/>
      <c r="F68" s="690"/>
      <c r="G68" s="690"/>
      <c r="H68" s="690"/>
      <c r="N68" s="666"/>
      <c r="O68" s="666"/>
      <c r="P68" s="666"/>
      <c r="Q68" s="666"/>
      <c r="R68" s="666"/>
      <c r="S68" s="666"/>
      <c r="T68" s="666"/>
      <c r="U68" s="666"/>
      <c r="V68" s="666"/>
      <c r="W68" s="666"/>
    </row>
    <row r="69" spans="1:23" ht="14.4">
      <c r="A69" s="800" t="s">
        <v>451</v>
      </c>
      <c r="B69" s="801"/>
      <c r="C69" s="802"/>
      <c r="D69" s="802"/>
      <c r="E69" s="802"/>
      <c r="F69" s="690"/>
      <c r="G69" s="690"/>
      <c r="H69" s="690"/>
      <c r="N69" s="666"/>
      <c r="O69" s="666"/>
      <c r="P69" s="666"/>
      <c r="Q69" s="666"/>
      <c r="R69" s="666"/>
      <c r="S69" s="666"/>
      <c r="T69" s="666"/>
      <c r="U69" s="666"/>
      <c r="V69" s="666"/>
      <c r="W69" s="666"/>
    </row>
    <row r="70" spans="1:23" ht="14.4">
      <c r="A70" s="803"/>
      <c r="B70" s="1269" t="s">
        <v>427</v>
      </c>
      <c r="C70" s="1270"/>
      <c r="D70" s="1270"/>
      <c r="E70" s="1270"/>
      <c r="F70" s="690"/>
      <c r="G70" s="690"/>
      <c r="H70" s="690"/>
      <c r="N70" s="666"/>
      <c r="O70" s="666"/>
      <c r="P70" s="666"/>
      <c r="Q70" s="666"/>
      <c r="R70" s="666"/>
      <c r="S70" s="666"/>
      <c r="T70" s="666"/>
      <c r="U70" s="666"/>
      <c r="V70" s="666"/>
      <c r="W70" s="666"/>
    </row>
    <row r="71" spans="1:23" ht="14.4">
      <c r="A71" s="804" t="s">
        <v>426</v>
      </c>
      <c r="B71" s="805">
        <v>2016</v>
      </c>
      <c r="C71" s="805">
        <v>2017</v>
      </c>
      <c r="D71" s="805">
        <v>2018</v>
      </c>
      <c r="E71" s="805">
        <v>2019</v>
      </c>
      <c r="F71" s="690"/>
      <c r="G71" s="690"/>
      <c r="H71" s="690"/>
      <c r="N71" s="666"/>
      <c r="O71" s="666"/>
      <c r="P71" s="666"/>
      <c r="Q71" s="666"/>
      <c r="R71" s="666"/>
      <c r="S71" s="666"/>
      <c r="T71" s="666"/>
      <c r="U71" s="666"/>
      <c r="V71" s="666"/>
      <c r="W71" s="666"/>
    </row>
    <row r="72" spans="1:23" ht="14.4">
      <c r="A72" s="674" t="s">
        <v>433</v>
      </c>
      <c r="B72" s="806">
        <v>42239</v>
      </c>
      <c r="C72" s="807">
        <v>38739</v>
      </c>
      <c r="D72" s="808">
        <v>35682</v>
      </c>
      <c r="E72" s="809">
        <v>33066</v>
      </c>
      <c r="F72" s="690"/>
      <c r="G72" s="690"/>
      <c r="H72" s="690"/>
      <c r="N72" s="666"/>
      <c r="O72" s="666"/>
      <c r="P72" s="666"/>
      <c r="Q72" s="666"/>
      <c r="R72" s="666"/>
      <c r="S72" s="666"/>
      <c r="T72" s="666"/>
      <c r="U72" s="666"/>
      <c r="V72" s="666"/>
      <c r="W72" s="666"/>
    </row>
    <row r="73" spans="1:23" ht="14.4">
      <c r="A73" s="674" t="s">
        <v>434</v>
      </c>
      <c r="B73" s="806">
        <v>11529</v>
      </c>
      <c r="C73" s="807">
        <v>10566</v>
      </c>
      <c r="D73" s="808">
        <v>9741</v>
      </c>
      <c r="E73" s="809">
        <v>9062</v>
      </c>
      <c r="F73" s="690"/>
      <c r="G73" s="690"/>
      <c r="H73" s="690"/>
      <c r="N73" s="666"/>
      <c r="O73" s="666"/>
      <c r="P73" s="666"/>
      <c r="Q73" s="666"/>
      <c r="R73" s="666"/>
      <c r="S73" s="666"/>
      <c r="T73" s="666"/>
      <c r="U73" s="666"/>
      <c r="V73" s="666"/>
      <c r="W73" s="666"/>
    </row>
    <row r="74" spans="1:23" ht="14.4">
      <c r="A74" s="674" t="s">
        <v>435</v>
      </c>
      <c r="B74" s="806">
        <v>71877</v>
      </c>
      <c r="C74" s="807">
        <v>63926</v>
      </c>
      <c r="D74" s="808">
        <v>56913</v>
      </c>
      <c r="E74" s="809">
        <v>51416</v>
      </c>
      <c r="F74" s="690"/>
      <c r="G74" s="690"/>
      <c r="H74" s="690"/>
      <c r="N74" s="666"/>
      <c r="O74" s="666"/>
      <c r="P74" s="666"/>
      <c r="Q74" s="666"/>
      <c r="R74" s="666"/>
      <c r="S74" s="666"/>
      <c r="T74" s="666"/>
      <c r="U74" s="666"/>
      <c r="V74" s="666"/>
      <c r="W74" s="666"/>
    </row>
    <row r="75" spans="1:23" ht="14.4">
      <c r="A75" s="674" t="s">
        <v>436</v>
      </c>
      <c r="B75" s="806" t="s">
        <v>342</v>
      </c>
      <c r="C75" s="807">
        <v>23609</v>
      </c>
      <c r="D75" s="810">
        <v>20389</v>
      </c>
      <c r="E75" s="809">
        <v>17420</v>
      </c>
      <c r="F75" s="690"/>
      <c r="G75" s="690"/>
      <c r="H75" s="690"/>
      <c r="N75" s="666"/>
      <c r="O75" s="666"/>
      <c r="P75" s="666"/>
      <c r="Q75" s="666"/>
      <c r="R75" s="666"/>
      <c r="S75" s="666"/>
      <c r="T75" s="666"/>
      <c r="U75" s="666"/>
      <c r="V75" s="666"/>
      <c r="W75" s="666"/>
    </row>
    <row r="76" spans="1:23" ht="14.4">
      <c r="A76" s="817" t="s">
        <v>437</v>
      </c>
      <c r="B76" s="811" t="s">
        <v>342</v>
      </c>
      <c r="C76" s="812" t="s">
        <v>342</v>
      </c>
      <c r="D76" s="813" t="s">
        <v>342</v>
      </c>
      <c r="E76" s="813">
        <v>52768</v>
      </c>
      <c r="F76" s="690"/>
      <c r="G76" s="690"/>
      <c r="H76" s="690"/>
      <c r="N76" s="666"/>
      <c r="O76" s="666"/>
      <c r="P76" s="666"/>
      <c r="Q76" s="666"/>
      <c r="R76" s="666"/>
      <c r="S76" s="666"/>
      <c r="T76" s="666"/>
      <c r="U76" s="666"/>
      <c r="V76" s="666"/>
      <c r="W76" s="666"/>
    </row>
    <row r="77" spans="1:23" ht="14.4">
      <c r="A77" s="814" t="s">
        <v>452</v>
      </c>
      <c r="B77" s="814"/>
      <c r="C77" s="815"/>
      <c r="D77" s="815"/>
      <c r="E77" s="816"/>
      <c r="F77" s="690"/>
      <c r="G77" s="690"/>
      <c r="H77" s="690"/>
      <c r="N77" s="666"/>
      <c r="O77" s="666"/>
      <c r="P77" s="666"/>
      <c r="Q77" s="666"/>
      <c r="R77" s="666"/>
      <c r="S77" s="666"/>
      <c r="T77" s="666"/>
      <c r="U77" s="666"/>
      <c r="V77" s="666"/>
      <c r="W77" s="666"/>
    </row>
    <row r="78" spans="1:23" ht="14.4">
      <c r="A78" s="690"/>
      <c r="B78" s="690"/>
      <c r="C78" s="690"/>
      <c r="D78" s="690"/>
      <c r="E78" s="690"/>
      <c r="F78" s="690"/>
      <c r="G78" s="690"/>
      <c r="H78" s="690"/>
      <c r="N78" s="666"/>
      <c r="O78" s="666"/>
      <c r="P78" s="666"/>
      <c r="Q78" s="666"/>
      <c r="R78" s="666"/>
      <c r="S78" s="666"/>
      <c r="T78" s="666"/>
      <c r="U78" s="666"/>
      <c r="V78" s="666"/>
      <c r="W78" s="666"/>
    </row>
    <row r="79" spans="1:23" ht="14.4">
      <c r="A79" s="690"/>
      <c r="B79" s="690"/>
      <c r="C79" s="690"/>
      <c r="D79" s="690"/>
      <c r="E79" s="690"/>
      <c r="F79" s="690"/>
      <c r="G79" s="690"/>
      <c r="H79" s="690"/>
      <c r="N79" s="666"/>
      <c r="O79" s="666"/>
      <c r="P79" s="666"/>
      <c r="Q79" s="666"/>
      <c r="R79" s="666"/>
      <c r="S79" s="666"/>
      <c r="T79" s="666"/>
      <c r="U79" s="666"/>
      <c r="V79" s="666"/>
      <c r="W79" s="666"/>
    </row>
    <row r="80" spans="1:23" ht="14.4">
      <c r="A80" s="690"/>
      <c r="B80" s="690"/>
      <c r="C80" s="690"/>
      <c r="D80" s="690"/>
      <c r="E80" s="690"/>
      <c r="F80" s="690"/>
      <c r="G80" s="690"/>
      <c r="H80" s="690"/>
      <c r="N80" s="666"/>
      <c r="O80" s="666"/>
      <c r="P80" s="666"/>
      <c r="Q80" s="666"/>
      <c r="R80" s="666"/>
      <c r="S80" s="666"/>
      <c r="T80" s="666"/>
      <c r="U80" s="666"/>
      <c r="V80" s="666"/>
      <c r="W80" s="666"/>
    </row>
    <row r="81" spans="1:23" ht="14.4">
      <c r="A81" s="690"/>
      <c r="B81" s="690"/>
      <c r="C81" s="690"/>
      <c r="D81" s="690"/>
      <c r="E81" s="690"/>
      <c r="F81" s="690"/>
      <c r="G81" s="690"/>
      <c r="H81" s="690"/>
      <c r="N81" s="666"/>
      <c r="O81" s="666"/>
      <c r="P81" s="666"/>
      <c r="Q81" s="666"/>
      <c r="R81" s="666"/>
      <c r="S81" s="666"/>
      <c r="T81" s="666"/>
      <c r="U81" s="666"/>
      <c r="V81" s="666"/>
      <c r="W81" s="666"/>
    </row>
    <row r="82" spans="1:23" ht="14.4">
      <c r="A82" s="690"/>
      <c r="B82" s="690"/>
      <c r="C82" s="690"/>
      <c r="D82" s="690"/>
      <c r="E82" s="690"/>
      <c r="F82" s="690"/>
      <c r="G82" s="690"/>
      <c r="H82" s="690"/>
      <c r="N82" s="666"/>
      <c r="O82" s="666"/>
      <c r="P82" s="666"/>
      <c r="Q82" s="666"/>
      <c r="R82" s="666"/>
      <c r="S82" s="666"/>
      <c r="T82" s="666"/>
      <c r="U82" s="666"/>
      <c r="V82" s="666"/>
      <c r="W82" s="666"/>
    </row>
    <row r="83" spans="1:23" ht="14.4">
      <c r="A83" s="690"/>
      <c r="B83" s="690"/>
      <c r="C83" s="690"/>
      <c r="D83" s="690"/>
      <c r="E83" s="690"/>
      <c r="F83" s="690"/>
      <c r="G83" s="690"/>
      <c r="H83" s="690"/>
      <c r="N83" s="666"/>
      <c r="O83" s="666"/>
      <c r="P83" s="666"/>
      <c r="Q83" s="666"/>
      <c r="R83" s="666"/>
      <c r="S83" s="666"/>
      <c r="T83" s="666"/>
      <c r="U83" s="666"/>
      <c r="V83" s="666"/>
      <c r="W83" s="666"/>
    </row>
    <row r="84" spans="1:23" ht="14.4">
      <c r="A84" s="690"/>
      <c r="B84" s="690"/>
      <c r="C84" s="690"/>
      <c r="D84" s="690"/>
      <c r="E84" s="690"/>
      <c r="F84" s="690"/>
      <c r="G84" s="690"/>
      <c r="H84" s="690"/>
      <c r="N84" s="666"/>
      <c r="O84" s="666"/>
      <c r="P84" s="666"/>
      <c r="Q84" s="666"/>
      <c r="R84" s="666"/>
      <c r="S84" s="666"/>
      <c r="T84" s="666"/>
      <c r="U84" s="666"/>
      <c r="V84" s="666"/>
      <c r="W84" s="666"/>
    </row>
    <row r="85" spans="1:23" ht="14.4">
      <c r="A85" s="690"/>
      <c r="B85" s="690"/>
      <c r="C85" s="690"/>
      <c r="D85" s="690"/>
      <c r="E85" s="690"/>
      <c r="F85" s="690"/>
      <c r="G85" s="690"/>
      <c r="H85" s="690"/>
      <c r="N85" s="666"/>
      <c r="O85" s="666"/>
      <c r="P85" s="666"/>
      <c r="Q85" s="666"/>
      <c r="R85" s="666"/>
      <c r="S85" s="666"/>
      <c r="T85" s="666"/>
      <c r="U85" s="666"/>
      <c r="V85" s="666"/>
      <c r="W85" s="666"/>
    </row>
    <row r="86" spans="1:23" ht="14.4">
      <c r="A86" s="690"/>
      <c r="B86" s="690"/>
      <c r="C86" s="690"/>
      <c r="D86" s="690"/>
      <c r="E86" s="690"/>
      <c r="F86" s="690"/>
      <c r="G86" s="690"/>
      <c r="H86" s="690"/>
      <c r="N86" s="666"/>
      <c r="O86" s="666"/>
      <c r="P86" s="666"/>
      <c r="Q86" s="666"/>
      <c r="R86" s="666"/>
      <c r="S86" s="666"/>
      <c r="T86" s="666"/>
      <c r="U86" s="666"/>
      <c r="V86" s="666"/>
      <c r="W86" s="666"/>
    </row>
    <row r="87" spans="1:23" ht="14.4">
      <c r="A87" s="690"/>
      <c r="B87" s="690"/>
      <c r="C87" s="690"/>
      <c r="D87" s="690"/>
      <c r="E87" s="690"/>
      <c r="F87" s="690"/>
      <c r="G87" s="690"/>
      <c r="H87" s="690"/>
      <c r="N87" s="666"/>
      <c r="O87" s="666"/>
      <c r="P87" s="666"/>
      <c r="Q87" s="666"/>
      <c r="R87" s="666"/>
      <c r="S87" s="666"/>
      <c r="T87" s="666"/>
      <c r="U87" s="666"/>
      <c r="V87" s="666"/>
      <c r="W87" s="666"/>
    </row>
    <row r="88" spans="1:23" ht="14.4">
      <c r="A88" s="690"/>
      <c r="B88" s="690"/>
      <c r="C88" s="690"/>
      <c r="D88" s="690"/>
      <c r="E88" s="690"/>
      <c r="F88" s="690"/>
      <c r="G88" s="690"/>
      <c r="H88" s="690"/>
      <c r="N88" s="666"/>
      <c r="O88" s="666"/>
      <c r="P88" s="666"/>
      <c r="Q88" s="666"/>
      <c r="R88" s="666"/>
      <c r="S88" s="666"/>
      <c r="T88" s="666"/>
      <c r="U88" s="666"/>
      <c r="V88" s="666"/>
      <c r="W88" s="666"/>
    </row>
    <row r="89" spans="1:23" ht="14.4">
      <c r="A89" s="690"/>
      <c r="B89" s="690"/>
      <c r="C89" s="690"/>
      <c r="D89" s="690"/>
      <c r="E89" s="690"/>
      <c r="F89" s="690"/>
      <c r="G89" s="690"/>
      <c r="H89" s="690"/>
      <c r="N89" s="666"/>
      <c r="O89" s="666"/>
      <c r="P89" s="666"/>
      <c r="Q89" s="666"/>
      <c r="R89" s="666"/>
      <c r="S89" s="666"/>
      <c r="T89" s="666"/>
      <c r="U89" s="666"/>
      <c r="V89" s="666"/>
      <c r="W89" s="666"/>
    </row>
    <row r="90" spans="1:23" ht="14.4">
      <c r="A90" s="690"/>
      <c r="B90" s="690"/>
      <c r="C90" s="690"/>
      <c r="D90" s="690"/>
      <c r="E90" s="690"/>
      <c r="F90" s="690"/>
      <c r="G90" s="690"/>
      <c r="H90" s="690"/>
      <c r="N90" s="666"/>
      <c r="O90" s="666"/>
      <c r="P90" s="666"/>
      <c r="Q90" s="666"/>
      <c r="R90" s="666"/>
      <c r="S90" s="666"/>
      <c r="T90" s="666"/>
      <c r="U90" s="666"/>
      <c r="V90" s="666"/>
      <c r="W90" s="666"/>
    </row>
    <row r="91" spans="1:23" ht="14.4">
      <c r="A91" s="690"/>
      <c r="B91" s="690"/>
      <c r="C91" s="690"/>
      <c r="D91" s="690"/>
      <c r="E91" s="690"/>
      <c r="F91" s="690"/>
      <c r="G91" s="690"/>
      <c r="H91" s="690"/>
      <c r="N91" s="666"/>
      <c r="O91" s="666"/>
      <c r="P91" s="666"/>
      <c r="Q91" s="666"/>
      <c r="R91" s="666"/>
      <c r="S91" s="666"/>
      <c r="T91" s="666"/>
      <c r="U91" s="666"/>
      <c r="V91" s="666"/>
      <c r="W91" s="666"/>
    </row>
    <row r="92" spans="1:23" ht="14.4">
      <c r="A92" s="690"/>
      <c r="B92" s="690"/>
      <c r="C92" s="690"/>
      <c r="D92" s="690"/>
      <c r="E92" s="690"/>
      <c r="F92" s="690"/>
      <c r="G92" s="690"/>
      <c r="H92" s="690"/>
      <c r="N92" s="666"/>
      <c r="O92" s="666"/>
      <c r="P92" s="666"/>
      <c r="Q92" s="666"/>
      <c r="R92" s="666"/>
      <c r="S92" s="666"/>
      <c r="T92" s="666"/>
      <c r="U92" s="666"/>
      <c r="V92" s="666"/>
      <c r="W92" s="666"/>
    </row>
    <row r="93" spans="1:23" ht="14.4">
      <c r="A93" s="690"/>
      <c r="B93" s="690"/>
      <c r="C93" s="690"/>
      <c r="D93" s="690"/>
      <c r="E93" s="690"/>
      <c r="F93" s="690"/>
      <c r="G93" s="690"/>
      <c r="H93" s="690"/>
      <c r="N93" s="666"/>
      <c r="O93" s="666"/>
      <c r="P93" s="666"/>
      <c r="Q93" s="666"/>
      <c r="R93" s="666"/>
      <c r="S93" s="666"/>
      <c r="T93" s="666"/>
      <c r="U93" s="666"/>
      <c r="V93" s="666"/>
      <c r="W93" s="666"/>
    </row>
    <row r="94" spans="1:23" ht="14.4">
      <c r="A94" s="690"/>
      <c r="B94" s="690"/>
      <c r="C94" s="690"/>
      <c r="D94" s="690"/>
      <c r="E94" s="690"/>
      <c r="F94" s="690"/>
      <c r="G94" s="690"/>
      <c r="H94" s="690"/>
      <c r="N94" s="666"/>
      <c r="O94" s="666"/>
      <c r="P94" s="666"/>
      <c r="Q94" s="666"/>
      <c r="R94" s="666"/>
      <c r="S94" s="666"/>
      <c r="T94" s="666"/>
      <c r="U94" s="666"/>
      <c r="V94" s="666"/>
      <c r="W94" s="666"/>
    </row>
    <row r="95" spans="1:23" ht="14.4">
      <c r="A95" s="690"/>
      <c r="B95" s="690"/>
      <c r="C95" s="690"/>
      <c r="D95" s="690"/>
      <c r="E95" s="690"/>
      <c r="F95" s="690"/>
      <c r="G95" s="690"/>
      <c r="H95" s="690"/>
      <c r="N95" s="666"/>
      <c r="O95" s="666"/>
      <c r="P95" s="666"/>
      <c r="Q95" s="666"/>
      <c r="R95" s="666"/>
      <c r="S95" s="666"/>
      <c r="T95" s="666"/>
      <c r="U95" s="666"/>
      <c r="V95" s="666"/>
      <c r="W95" s="666"/>
    </row>
    <row r="96" spans="1:23" ht="14.4">
      <c r="A96" s="690"/>
      <c r="B96" s="690"/>
      <c r="C96" s="690"/>
      <c r="D96" s="690"/>
      <c r="E96" s="690"/>
      <c r="F96" s="690"/>
      <c r="G96" s="690"/>
      <c r="H96" s="690"/>
      <c r="N96" s="666"/>
      <c r="O96" s="666"/>
      <c r="P96" s="666"/>
      <c r="Q96" s="666"/>
      <c r="R96" s="666"/>
      <c r="S96" s="666"/>
      <c r="T96" s="666"/>
      <c r="U96" s="666"/>
      <c r="V96" s="666"/>
      <c r="W96" s="666"/>
    </row>
    <row r="97" spans="1:23" ht="14.4">
      <c r="A97" s="690"/>
      <c r="B97" s="690"/>
      <c r="C97" s="690"/>
      <c r="D97" s="690"/>
      <c r="E97" s="690"/>
      <c r="F97" s="690"/>
      <c r="G97" s="690"/>
      <c r="H97" s="690"/>
      <c r="N97" s="666"/>
      <c r="O97" s="666"/>
      <c r="P97" s="666"/>
      <c r="Q97" s="666"/>
      <c r="R97" s="666"/>
      <c r="S97" s="666"/>
      <c r="T97" s="666"/>
      <c r="U97" s="666"/>
      <c r="V97" s="666"/>
      <c r="W97" s="666"/>
    </row>
    <row r="98" spans="1:23" ht="14.4">
      <c r="A98" s="690"/>
      <c r="B98" s="690"/>
      <c r="C98" s="690"/>
      <c r="D98" s="690"/>
      <c r="E98" s="690"/>
      <c r="F98" s="690"/>
      <c r="G98" s="690"/>
      <c r="H98" s="690"/>
      <c r="N98" s="666"/>
      <c r="O98" s="666"/>
      <c r="P98" s="666"/>
      <c r="Q98" s="666"/>
      <c r="R98" s="666"/>
      <c r="S98" s="666"/>
      <c r="T98" s="666"/>
      <c r="U98" s="666"/>
      <c r="V98" s="666"/>
      <c r="W98" s="666"/>
    </row>
    <row r="99" spans="1:23" ht="14.4">
      <c r="A99" s="690"/>
      <c r="B99" s="690"/>
      <c r="C99" s="690"/>
      <c r="D99" s="690"/>
      <c r="E99" s="690"/>
      <c r="F99" s="690"/>
      <c r="G99" s="690"/>
      <c r="H99" s="690"/>
      <c r="N99" s="666"/>
      <c r="O99" s="666"/>
      <c r="P99" s="666"/>
      <c r="Q99" s="666"/>
      <c r="R99" s="666"/>
      <c r="S99" s="666"/>
      <c r="T99" s="666"/>
      <c r="U99" s="666"/>
      <c r="V99" s="666"/>
      <c r="W99" s="666"/>
    </row>
    <row r="100" spans="1:23" ht="14.4">
      <c r="A100" s="690"/>
      <c r="B100" s="690"/>
      <c r="C100" s="690"/>
      <c r="D100" s="690"/>
      <c r="E100" s="690"/>
      <c r="F100" s="690"/>
      <c r="G100" s="690"/>
      <c r="H100" s="690"/>
      <c r="N100" s="666"/>
      <c r="O100" s="666"/>
      <c r="P100" s="666"/>
      <c r="Q100" s="666"/>
      <c r="R100" s="666"/>
      <c r="S100" s="666"/>
      <c r="T100" s="666"/>
      <c r="U100" s="666"/>
      <c r="V100" s="666"/>
      <c r="W100" s="666"/>
    </row>
    <row r="101" spans="1:23" ht="14.4">
      <c r="A101" s="690"/>
      <c r="B101" s="690"/>
      <c r="C101" s="690"/>
      <c r="D101" s="690"/>
      <c r="E101" s="690"/>
      <c r="F101" s="690"/>
      <c r="G101" s="690"/>
      <c r="H101" s="690"/>
      <c r="N101" s="666"/>
      <c r="O101" s="666"/>
      <c r="P101" s="666"/>
      <c r="Q101" s="666"/>
      <c r="R101" s="666"/>
      <c r="S101" s="666"/>
      <c r="T101" s="666"/>
      <c r="U101" s="666"/>
      <c r="V101" s="666"/>
      <c r="W101" s="666"/>
    </row>
    <row r="102" spans="1:23" ht="14.4">
      <c r="A102" s="690"/>
      <c r="B102" s="690"/>
      <c r="C102" s="690"/>
      <c r="D102" s="690"/>
      <c r="E102" s="690"/>
      <c r="F102" s="690"/>
      <c r="G102" s="690"/>
      <c r="H102" s="690"/>
      <c r="N102" s="666"/>
      <c r="O102" s="666"/>
      <c r="P102" s="666"/>
      <c r="Q102" s="666"/>
      <c r="R102" s="666"/>
      <c r="S102" s="666"/>
      <c r="T102" s="666"/>
      <c r="U102" s="666"/>
      <c r="V102" s="666"/>
      <c r="W102" s="666"/>
    </row>
    <row r="103" spans="1:23" ht="14.4">
      <c r="A103" s="690"/>
      <c r="B103" s="690"/>
      <c r="C103" s="690"/>
      <c r="D103" s="690"/>
      <c r="E103" s="690"/>
      <c r="F103" s="690"/>
      <c r="G103" s="690"/>
      <c r="H103" s="690"/>
      <c r="N103" s="666"/>
      <c r="O103" s="666"/>
      <c r="P103" s="666"/>
      <c r="Q103" s="666"/>
      <c r="R103" s="666"/>
      <c r="S103" s="666"/>
      <c r="T103" s="666"/>
      <c r="U103" s="666"/>
      <c r="V103" s="666"/>
      <c r="W103" s="666"/>
    </row>
    <row r="104" spans="1:23" ht="14.4">
      <c r="A104" s="690"/>
      <c r="B104" s="690"/>
      <c r="C104" s="690"/>
      <c r="D104" s="690"/>
      <c r="E104" s="690"/>
      <c r="F104" s="690"/>
      <c r="G104" s="690"/>
      <c r="H104" s="690"/>
      <c r="N104" s="666"/>
      <c r="O104" s="666"/>
      <c r="P104" s="666"/>
      <c r="Q104" s="666"/>
      <c r="R104" s="666"/>
      <c r="S104" s="666"/>
      <c r="T104" s="666"/>
      <c r="U104" s="666"/>
      <c r="V104" s="666"/>
      <c r="W104" s="666"/>
    </row>
    <row r="105" spans="1:23" ht="14.4">
      <c r="A105" s="690"/>
      <c r="B105" s="690"/>
      <c r="C105" s="690"/>
      <c r="D105" s="690"/>
      <c r="E105" s="690"/>
      <c r="F105" s="690"/>
      <c r="G105" s="690"/>
      <c r="H105" s="690"/>
      <c r="N105" s="666"/>
      <c r="O105" s="666"/>
      <c r="P105" s="666"/>
      <c r="Q105" s="666"/>
      <c r="R105" s="666"/>
      <c r="S105" s="666"/>
      <c r="T105" s="666"/>
      <c r="U105" s="666"/>
      <c r="V105" s="666"/>
      <c r="W105" s="666"/>
    </row>
    <row r="106" spans="1:23" ht="14.4">
      <c r="A106" s="690"/>
      <c r="B106" s="690"/>
      <c r="C106" s="690"/>
      <c r="D106" s="690"/>
      <c r="E106" s="690"/>
      <c r="F106" s="690"/>
      <c r="G106" s="690"/>
      <c r="H106" s="690"/>
      <c r="N106" s="666"/>
      <c r="O106" s="666"/>
      <c r="P106" s="666"/>
      <c r="Q106" s="666"/>
      <c r="R106" s="666"/>
      <c r="S106" s="666"/>
      <c r="T106" s="666"/>
      <c r="U106" s="666"/>
      <c r="V106" s="666"/>
      <c r="W106" s="666"/>
    </row>
    <row r="107" spans="1:23" ht="14.4">
      <c r="A107" s="690"/>
      <c r="B107" s="690"/>
      <c r="C107" s="690"/>
      <c r="D107" s="690"/>
      <c r="E107" s="690"/>
      <c r="F107" s="690"/>
      <c r="G107" s="690"/>
      <c r="H107" s="690"/>
      <c r="I107" s="640"/>
      <c r="J107" s="640"/>
      <c r="N107" s="666"/>
      <c r="O107" s="666"/>
      <c r="P107" s="666"/>
      <c r="Q107" s="666"/>
      <c r="R107" s="666"/>
      <c r="S107" s="666"/>
      <c r="T107" s="666"/>
      <c r="U107" s="666"/>
      <c r="V107" s="666"/>
      <c r="W107" s="666"/>
    </row>
    <row r="108" spans="1:23" ht="14.4">
      <c r="A108" s="690"/>
      <c r="B108" s="690"/>
      <c r="C108" s="690"/>
      <c r="D108" s="690"/>
      <c r="E108" s="690"/>
      <c r="F108" s="690"/>
      <c r="G108" s="690"/>
      <c r="H108" s="690"/>
      <c r="N108" s="666"/>
      <c r="O108" s="666"/>
      <c r="P108" s="666"/>
      <c r="Q108" s="666"/>
      <c r="R108" s="666"/>
      <c r="S108" s="666"/>
      <c r="T108" s="666"/>
      <c r="U108" s="666"/>
      <c r="V108" s="666"/>
      <c r="W108" s="666"/>
    </row>
    <row r="109" spans="1:23" ht="14.4">
      <c r="A109" s="690"/>
      <c r="B109" s="690"/>
      <c r="C109" s="690"/>
      <c r="D109" s="690"/>
      <c r="E109" s="690"/>
      <c r="F109" s="690"/>
      <c r="G109" s="690"/>
      <c r="H109" s="690"/>
      <c r="N109" s="666"/>
      <c r="O109" s="666"/>
      <c r="P109" s="666"/>
      <c r="Q109" s="666"/>
      <c r="R109" s="666"/>
      <c r="S109" s="666"/>
      <c r="T109" s="666"/>
      <c r="U109" s="666"/>
      <c r="V109" s="666"/>
      <c r="W109" s="666"/>
    </row>
    <row r="110" spans="1:23" ht="14.4">
      <c r="A110" s="690"/>
      <c r="B110" s="690"/>
      <c r="C110" s="690"/>
      <c r="D110" s="690"/>
      <c r="E110" s="690"/>
      <c r="F110" s="690"/>
      <c r="G110" s="690"/>
      <c r="H110" s="690"/>
      <c r="N110" s="666"/>
      <c r="O110" s="666"/>
      <c r="P110" s="666"/>
      <c r="Q110" s="666"/>
      <c r="R110" s="666"/>
      <c r="S110" s="666"/>
      <c r="T110" s="666"/>
      <c r="U110" s="666"/>
      <c r="V110" s="666"/>
      <c r="W110" s="666"/>
    </row>
    <row r="111" spans="1:23" ht="14.4">
      <c r="A111" s="690"/>
      <c r="B111" s="690"/>
      <c r="C111" s="690"/>
      <c r="D111" s="690"/>
      <c r="E111" s="690"/>
      <c r="F111" s="690"/>
      <c r="G111" s="690"/>
      <c r="H111" s="690"/>
      <c r="N111" s="666"/>
      <c r="O111" s="666"/>
      <c r="P111" s="666"/>
      <c r="Q111" s="666"/>
      <c r="R111" s="666"/>
      <c r="S111" s="666"/>
      <c r="T111" s="666"/>
      <c r="U111" s="666"/>
      <c r="V111" s="666"/>
      <c r="W111" s="666"/>
    </row>
    <row r="112" spans="1:23" ht="14.4">
      <c r="A112" s="690"/>
      <c r="B112" s="690"/>
      <c r="C112" s="690"/>
      <c r="D112" s="690"/>
      <c r="E112" s="690"/>
      <c r="F112" s="690"/>
      <c r="G112" s="690"/>
      <c r="H112" s="690"/>
      <c r="N112" s="666"/>
      <c r="O112" s="666"/>
      <c r="P112" s="666"/>
      <c r="Q112" s="666"/>
      <c r="R112" s="666"/>
      <c r="S112" s="666"/>
      <c r="T112" s="666"/>
      <c r="U112" s="666"/>
      <c r="V112" s="666"/>
      <c r="W112" s="666"/>
    </row>
    <row r="113" spans="1:23" ht="14.4">
      <c r="A113" s="690"/>
      <c r="B113" s="690"/>
      <c r="C113" s="690"/>
      <c r="D113" s="690"/>
      <c r="E113" s="690"/>
      <c r="F113" s="690"/>
      <c r="G113" s="690"/>
      <c r="H113" s="690"/>
      <c r="N113" s="666"/>
      <c r="O113" s="666"/>
      <c r="P113" s="666"/>
      <c r="Q113" s="666"/>
      <c r="R113" s="666"/>
      <c r="S113" s="666"/>
      <c r="T113" s="666"/>
      <c r="U113" s="666"/>
      <c r="V113" s="666"/>
      <c r="W113" s="666"/>
    </row>
    <row r="114" spans="1:23" ht="14.4">
      <c r="A114" s="690"/>
      <c r="B114" s="690"/>
      <c r="C114" s="690"/>
      <c r="D114" s="690"/>
      <c r="E114" s="690"/>
      <c r="F114" s="690"/>
      <c r="G114" s="690"/>
      <c r="H114" s="690"/>
      <c r="N114" s="666"/>
      <c r="O114" s="666"/>
      <c r="P114" s="666"/>
      <c r="Q114" s="666"/>
      <c r="R114" s="666"/>
      <c r="S114" s="666"/>
      <c r="T114" s="666"/>
      <c r="U114" s="666"/>
      <c r="V114" s="666"/>
      <c r="W114" s="666"/>
    </row>
    <row r="115" spans="1:23" ht="14.4">
      <c r="A115" s="690"/>
      <c r="B115" s="690"/>
      <c r="C115" s="690"/>
      <c r="D115" s="690"/>
      <c r="E115" s="690"/>
      <c r="F115" s="690"/>
      <c r="G115" s="690"/>
      <c r="H115" s="690"/>
      <c r="N115" s="666"/>
      <c r="O115" s="666"/>
      <c r="P115" s="666"/>
      <c r="Q115" s="666"/>
      <c r="R115" s="666"/>
      <c r="S115" s="666"/>
      <c r="T115" s="666"/>
      <c r="U115" s="666"/>
      <c r="V115" s="666"/>
      <c r="W115" s="666"/>
    </row>
    <row r="116" spans="1:23" ht="14.4">
      <c r="A116" s="690"/>
      <c r="B116" s="690"/>
      <c r="C116" s="690"/>
      <c r="D116" s="690"/>
      <c r="E116" s="690"/>
      <c r="F116" s="690"/>
      <c r="G116" s="690"/>
      <c r="H116" s="690"/>
      <c r="N116" s="666"/>
      <c r="O116" s="666"/>
      <c r="P116" s="666"/>
      <c r="Q116" s="666"/>
      <c r="R116" s="666"/>
      <c r="S116" s="666"/>
      <c r="T116" s="666"/>
      <c r="U116" s="666"/>
      <c r="V116" s="666"/>
      <c r="W116" s="666"/>
    </row>
    <row r="117" spans="1:23" ht="14.4">
      <c r="A117" s="690"/>
      <c r="B117" s="690"/>
      <c r="C117" s="690"/>
      <c r="D117" s="690"/>
      <c r="E117" s="690"/>
      <c r="F117" s="690"/>
      <c r="G117" s="690"/>
      <c r="H117" s="690"/>
      <c r="N117" s="666"/>
      <c r="O117" s="666"/>
      <c r="P117" s="666"/>
      <c r="Q117" s="666"/>
      <c r="R117" s="666"/>
      <c r="S117" s="666"/>
      <c r="T117" s="666"/>
      <c r="U117" s="666"/>
      <c r="V117" s="666"/>
      <c r="W117" s="666"/>
    </row>
    <row r="118" spans="1:23" ht="14.4">
      <c r="A118" s="690"/>
      <c r="B118" s="690"/>
      <c r="C118" s="690"/>
      <c r="D118" s="690"/>
      <c r="E118" s="690"/>
      <c r="F118" s="690"/>
      <c r="G118" s="690"/>
      <c r="H118" s="690"/>
      <c r="N118" s="666"/>
      <c r="O118" s="666"/>
      <c r="P118" s="666"/>
      <c r="Q118" s="666"/>
      <c r="R118" s="666"/>
      <c r="S118" s="666"/>
      <c r="T118" s="666"/>
      <c r="U118" s="666"/>
      <c r="V118" s="666"/>
      <c r="W118" s="666"/>
    </row>
    <row r="119" spans="1:23" ht="14.4">
      <c r="A119" s="690"/>
      <c r="B119" s="690"/>
      <c r="C119" s="690"/>
      <c r="D119" s="690"/>
      <c r="E119" s="690"/>
      <c r="F119" s="690"/>
      <c r="G119" s="690"/>
      <c r="H119" s="690"/>
      <c r="N119" s="666"/>
      <c r="O119" s="666"/>
      <c r="P119" s="666"/>
      <c r="Q119" s="666"/>
      <c r="R119" s="666"/>
      <c r="S119" s="666"/>
      <c r="T119" s="666"/>
      <c r="U119" s="666"/>
      <c r="V119" s="666"/>
      <c r="W119" s="666"/>
    </row>
    <row r="120" spans="1:23" ht="14.4">
      <c r="A120" s="690"/>
      <c r="B120" s="690"/>
      <c r="C120" s="690"/>
      <c r="D120" s="690"/>
      <c r="E120" s="690"/>
      <c r="F120" s="690"/>
      <c r="G120" s="690"/>
      <c r="H120" s="690"/>
      <c r="N120" s="666"/>
      <c r="O120" s="666"/>
      <c r="P120" s="666"/>
      <c r="Q120" s="666"/>
      <c r="R120" s="666"/>
      <c r="S120" s="666"/>
      <c r="T120" s="666"/>
      <c r="U120" s="666"/>
      <c r="V120" s="666"/>
      <c r="W120" s="666"/>
    </row>
    <row r="121" spans="1:23" ht="14.4">
      <c r="A121" s="690"/>
      <c r="B121" s="690"/>
      <c r="C121" s="690"/>
      <c r="D121" s="690"/>
      <c r="E121" s="690"/>
      <c r="F121" s="690"/>
      <c r="G121" s="690"/>
      <c r="H121" s="690"/>
      <c r="N121" s="666"/>
      <c r="O121" s="666"/>
      <c r="P121" s="666"/>
      <c r="Q121" s="666"/>
      <c r="R121" s="666"/>
      <c r="S121" s="666"/>
      <c r="T121" s="666"/>
      <c r="U121" s="666"/>
      <c r="V121" s="666"/>
      <c r="W121" s="666"/>
    </row>
    <row r="122" spans="1:23" ht="14.4">
      <c r="A122" s="690"/>
      <c r="B122" s="690"/>
      <c r="C122" s="690"/>
      <c r="D122" s="690"/>
      <c r="E122" s="690"/>
      <c r="F122" s="690"/>
      <c r="G122" s="690"/>
      <c r="H122" s="690"/>
      <c r="N122" s="666"/>
      <c r="O122" s="666"/>
      <c r="P122" s="666"/>
      <c r="Q122" s="666"/>
      <c r="R122" s="666"/>
      <c r="S122" s="666"/>
      <c r="T122" s="666"/>
      <c r="U122" s="666"/>
      <c r="V122" s="666"/>
      <c r="W122" s="666"/>
    </row>
    <row r="123" spans="1:23" ht="14.4">
      <c r="A123" s="690"/>
      <c r="B123" s="690"/>
      <c r="C123" s="690"/>
      <c r="D123" s="690"/>
      <c r="E123" s="690"/>
      <c r="F123" s="690"/>
      <c r="G123" s="690"/>
      <c r="H123" s="690"/>
      <c r="N123" s="666"/>
      <c r="O123" s="666"/>
      <c r="P123" s="666"/>
      <c r="Q123" s="666"/>
      <c r="R123" s="666"/>
      <c r="S123" s="666"/>
      <c r="T123" s="666"/>
      <c r="U123" s="666"/>
      <c r="V123" s="666"/>
      <c r="W123" s="666"/>
    </row>
    <row r="124" spans="1:23" ht="14.4">
      <c r="A124" s="690"/>
      <c r="B124" s="690"/>
      <c r="C124" s="690"/>
      <c r="D124" s="690"/>
      <c r="E124" s="690"/>
      <c r="F124" s="690"/>
      <c r="G124" s="690"/>
      <c r="H124" s="690"/>
      <c r="N124" s="666"/>
      <c r="O124" s="666"/>
      <c r="P124" s="666"/>
      <c r="Q124" s="666"/>
      <c r="R124" s="666"/>
      <c r="S124" s="666"/>
      <c r="T124" s="666"/>
      <c r="U124" s="666"/>
      <c r="V124" s="666"/>
      <c r="W124" s="666"/>
    </row>
    <row r="125" spans="1:23" ht="14.4">
      <c r="A125" s="690"/>
      <c r="B125" s="690"/>
      <c r="C125" s="690"/>
      <c r="D125" s="690"/>
      <c r="E125" s="690"/>
      <c r="F125" s="690"/>
      <c r="G125" s="690"/>
      <c r="H125" s="690"/>
      <c r="N125" s="666"/>
      <c r="O125" s="666"/>
      <c r="P125" s="666"/>
      <c r="Q125" s="666"/>
      <c r="R125" s="666"/>
      <c r="S125" s="666"/>
      <c r="T125" s="666"/>
      <c r="U125" s="666"/>
      <c r="V125" s="666"/>
      <c r="W125" s="666"/>
    </row>
    <row r="126" spans="1:23" ht="14.4">
      <c r="A126" s="690"/>
      <c r="B126" s="690"/>
      <c r="C126" s="690"/>
      <c r="D126" s="690"/>
      <c r="E126" s="690"/>
      <c r="F126" s="690"/>
      <c r="G126" s="690"/>
      <c r="H126" s="690"/>
      <c r="N126" s="666"/>
      <c r="O126" s="666"/>
      <c r="P126" s="666"/>
      <c r="Q126" s="666"/>
      <c r="R126" s="666"/>
      <c r="S126" s="666"/>
      <c r="T126" s="666"/>
      <c r="U126" s="666"/>
      <c r="V126" s="666"/>
      <c r="W126" s="666"/>
    </row>
    <row r="127" spans="1:23" ht="14.4">
      <c r="A127" s="690"/>
      <c r="B127" s="690"/>
      <c r="C127" s="690"/>
      <c r="D127" s="690"/>
      <c r="E127" s="690"/>
      <c r="F127" s="690"/>
      <c r="G127" s="690"/>
      <c r="H127" s="690"/>
      <c r="N127" s="666"/>
      <c r="O127" s="666"/>
      <c r="P127" s="666"/>
      <c r="Q127" s="666"/>
      <c r="R127" s="666"/>
      <c r="S127" s="666"/>
      <c r="T127" s="666"/>
      <c r="U127" s="666"/>
      <c r="V127" s="666"/>
      <c r="W127" s="666"/>
    </row>
    <row r="128" spans="1:23" ht="14.4">
      <c r="A128" s="690"/>
      <c r="B128" s="690"/>
      <c r="C128" s="690"/>
      <c r="D128" s="690"/>
      <c r="E128" s="690"/>
      <c r="F128" s="690"/>
      <c r="G128" s="690"/>
      <c r="H128" s="690"/>
      <c r="N128" s="666"/>
      <c r="O128" s="666"/>
      <c r="P128" s="666"/>
      <c r="Q128" s="666"/>
      <c r="R128" s="666"/>
      <c r="S128" s="666"/>
      <c r="T128" s="666"/>
      <c r="U128" s="666"/>
      <c r="V128" s="666"/>
      <c r="W128" s="666"/>
    </row>
    <row r="129" spans="1:23" ht="14.4">
      <c r="A129" s="690"/>
      <c r="B129" s="690"/>
      <c r="C129" s="690"/>
      <c r="D129" s="690"/>
      <c r="E129" s="690"/>
      <c r="F129" s="690"/>
      <c r="G129" s="690"/>
      <c r="H129" s="690"/>
      <c r="N129" s="666"/>
      <c r="O129" s="666"/>
      <c r="P129" s="666"/>
      <c r="Q129" s="666"/>
      <c r="R129" s="666"/>
      <c r="S129" s="666"/>
      <c r="T129" s="666"/>
      <c r="U129" s="666"/>
      <c r="V129" s="666"/>
      <c r="W129" s="666"/>
    </row>
    <row r="130" spans="1:23" ht="14.4">
      <c r="A130" s="690"/>
      <c r="B130" s="690"/>
      <c r="C130" s="690"/>
      <c r="D130" s="690"/>
      <c r="E130" s="690"/>
      <c r="F130" s="690"/>
      <c r="G130" s="690"/>
      <c r="H130" s="690"/>
      <c r="M130" s="690"/>
      <c r="N130" s="690"/>
      <c r="O130" s="690"/>
      <c r="P130" s="690"/>
      <c r="Q130" s="690"/>
      <c r="R130" s="690"/>
      <c r="S130" s="690"/>
      <c r="T130" s="690"/>
      <c r="U130" s="690"/>
      <c r="V130" s="690"/>
    </row>
    <row r="131" spans="1:23" ht="14.4">
      <c r="A131" s="690"/>
      <c r="B131" s="690"/>
      <c r="C131" s="690"/>
      <c r="D131" s="690"/>
      <c r="E131" s="690"/>
      <c r="F131" s="690"/>
      <c r="G131" s="690"/>
      <c r="H131" s="690"/>
      <c r="M131" s="690"/>
      <c r="N131" s="690"/>
      <c r="O131" s="690"/>
      <c r="P131" s="690"/>
      <c r="Q131" s="690"/>
      <c r="R131" s="690"/>
      <c r="S131" s="690"/>
      <c r="T131" s="690"/>
      <c r="U131" s="690"/>
      <c r="V131" s="690"/>
    </row>
    <row r="132" spans="1:23" ht="14.4">
      <c r="A132" s="690"/>
      <c r="B132" s="690"/>
      <c r="C132" s="690"/>
      <c r="D132" s="690"/>
      <c r="E132" s="690"/>
      <c r="F132" s="690"/>
      <c r="G132" s="690"/>
      <c r="H132" s="690"/>
      <c r="M132" s="690"/>
      <c r="N132" s="690"/>
      <c r="O132" s="690"/>
      <c r="P132" s="690"/>
      <c r="Q132" s="690"/>
      <c r="R132" s="690"/>
      <c r="S132" s="690"/>
      <c r="T132" s="690"/>
      <c r="U132" s="690"/>
      <c r="V132" s="690"/>
    </row>
    <row r="133" spans="1:23" ht="14.4">
      <c r="A133" s="690"/>
      <c r="B133" s="690"/>
      <c r="C133" s="690"/>
      <c r="D133" s="690"/>
      <c r="E133" s="690"/>
      <c r="F133" s="690"/>
      <c r="G133" s="690"/>
      <c r="H133" s="690"/>
      <c r="I133" s="640"/>
      <c r="J133" s="640"/>
      <c r="M133" s="690"/>
      <c r="N133" s="690"/>
      <c r="O133" s="690"/>
      <c r="P133" s="690"/>
      <c r="Q133" s="690"/>
      <c r="R133" s="690"/>
      <c r="S133" s="690"/>
      <c r="T133" s="690"/>
      <c r="U133" s="690"/>
      <c r="V133" s="690"/>
    </row>
    <row r="134" spans="1:23" ht="14.4">
      <c r="A134" s="690"/>
      <c r="B134" s="690"/>
      <c r="C134" s="690"/>
      <c r="D134" s="690"/>
      <c r="E134" s="690"/>
      <c r="F134" s="690"/>
      <c r="G134" s="690"/>
      <c r="H134" s="690"/>
      <c r="M134" s="690"/>
      <c r="N134" s="690"/>
      <c r="O134" s="690"/>
      <c r="P134" s="690"/>
      <c r="Q134" s="690"/>
      <c r="R134" s="690"/>
      <c r="S134" s="690"/>
      <c r="T134" s="690"/>
      <c r="U134" s="690"/>
      <c r="V134" s="690"/>
    </row>
    <row r="135" spans="1:23" ht="14.4">
      <c r="A135" s="690"/>
      <c r="B135" s="690"/>
      <c r="C135" s="690"/>
      <c r="D135" s="690"/>
      <c r="E135" s="690"/>
      <c r="F135" s="690"/>
      <c r="G135" s="690"/>
      <c r="H135" s="690"/>
      <c r="M135" s="690"/>
      <c r="N135" s="690"/>
      <c r="O135" s="690"/>
      <c r="P135" s="690"/>
      <c r="Q135" s="690"/>
      <c r="R135" s="690"/>
      <c r="S135" s="690"/>
      <c r="T135" s="690"/>
      <c r="U135" s="690"/>
      <c r="V135" s="690"/>
    </row>
    <row r="136" spans="1:23" ht="14.4">
      <c r="A136" s="690"/>
      <c r="B136" s="690"/>
      <c r="C136" s="690"/>
      <c r="D136" s="690"/>
      <c r="E136" s="690"/>
      <c r="F136" s="690"/>
      <c r="G136" s="690"/>
      <c r="H136" s="690"/>
      <c r="M136" s="690"/>
      <c r="N136" s="690"/>
      <c r="O136" s="690"/>
      <c r="P136" s="690"/>
      <c r="Q136" s="690"/>
      <c r="R136" s="690"/>
      <c r="S136" s="690"/>
      <c r="T136" s="690"/>
      <c r="U136" s="690"/>
      <c r="V136" s="690"/>
    </row>
    <row r="137" spans="1:23" ht="14.4">
      <c r="M137" s="690"/>
      <c r="N137" s="690"/>
      <c r="O137" s="690"/>
      <c r="P137" s="690"/>
      <c r="Q137" s="690"/>
      <c r="R137" s="690"/>
      <c r="S137" s="690"/>
      <c r="T137" s="690"/>
      <c r="U137" s="690"/>
      <c r="V137" s="690"/>
    </row>
    <row r="138" spans="1:23" ht="14.4">
      <c r="M138" s="690"/>
      <c r="N138" s="690"/>
      <c r="O138" s="690"/>
      <c r="P138" s="690"/>
      <c r="Q138" s="690"/>
      <c r="R138" s="690"/>
      <c r="S138" s="690"/>
      <c r="T138" s="690"/>
      <c r="U138" s="690"/>
      <c r="V138" s="690"/>
    </row>
    <row r="139" spans="1:23" ht="14.4">
      <c r="M139" s="690"/>
      <c r="N139" s="690"/>
      <c r="O139" s="690"/>
      <c r="P139" s="690"/>
      <c r="Q139" s="690"/>
      <c r="R139" s="690"/>
      <c r="S139" s="690"/>
      <c r="T139" s="690"/>
      <c r="U139" s="690"/>
      <c r="V139" s="690"/>
    </row>
    <row r="140" spans="1:23" ht="14.4">
      <c r="M140" s="690"/>
      <c r="N140" s="690"/>
      <c r="O140" s="690"/>
      <c r="P140" s="690"/>
      <c r="Q140" s="690"/>
      <c r="R140" s="690"/>
      <c r="S140" s="690"/>
      <c r="T140" s="690"/>
      <c r="U140" s="690"/>
      <c r="V140" s="690"/>
    </row>
    <row r="141" spans="1:23" ht="14.4">
      <c r="M141" s="690"/>
      <c r="N141" s="690"/>
      <c r="O141" s="690"/>
      <c r="P141" s="690"/>
      <c r="Q141" s="690"/>
      <c r="R141" s="690"/>
      <c r="S141" s="690"/>
      <c r="T141" s="690"/>
      <c r="U141" s="690"/>
      <c r="V141" s="690"/>
    </row>
    <row r="142" spans="1:23" ht="14.4">
      <c r="M142" s="690"/>
      <c r="N142" s="690"/>
      <c r="O142" s="690"/>
      <c r="P142" s="690"/>
      <c r="Q142" s="690"/>
      <c r="R142" s="690"/>
      <c r="S142" s="690"/>
      <c r="T142" s="690"/>
      <c r="U142" s="690"/>
      <c r="V142" s="690"/>
    </row>
    <row r="143" spans="1:23" ht="14.4">
      <c r="M143" s="690"/>
      <c r="N143" s="690"/>
      <c r="O143" s="690"/>
      <c r="P143" s="690"/>
      <c r="Q143" s="690"/>
      <c r="R143" s="690"/>
      <c r="S143" s="690"/>
      <c r="T143" s="690"/>
      <c r="U143" s="690"/>
      <c r="V143" s="690"/>
    </row>
    <row r="144" spans="1:23" ht="14.4">
      <c r="M144" s="690"/>
      <c r="N144" s="690"/>
      <c r="O144" s="690"/>
      <c r="P144" s="690"/>
      <c r="Q144" s="690"/>
      <c r="R144" s="690"/>
      <c r="S144" s="690"/>
      <c r="T144" s="690"/>
      <c r="U144" s="690"/>
      <c r="V144" s="690"/>
    </row>
    <row r="145" spans="1:33" ht="14.4">
      <c r="M145" s="690"/>
      <c r="N145" s="690"/>
      <c r="O145" s="690"/>
      <c r="P145" s="690"/>
      <c r="Q145" s="690"/>
      <c r="R145" s="690"/>
      <c r="S145" s="690"/>
      <c r="T145" s="690"/>
      <c r="U145" s="690"/>
      <c r="V145" s="690"/>
    </row>
    <row r="146" spans="1:33" ht="14.4">
      <c r="M146" s="690"/>
      <c r="N146" s="690"/>
      <c r="O146" s="690"/>
      <c r="P146" s="690"/>
      <c r="Q146" s="690"/>
      <c r="R146" s="690"/>
      <c r="S146" s="690"/>
      <c r="T146" s="690"/>
      <c r="U146" s="690"/>
      <c r="V146" s="690"/>
    </row>
    <row r="147" spans="1:33" ht="14.4">
      <c r="M147" s="690"/>
      <c r="N147" s="690"/>
      <c r="O147" s="690"/>
      <c r="P147" s="690"/>
      <c r="Q147" s="690"/>
      <c r="R147" s="690"/>
      <c r="S147" s="690"/>
      <c r="T147" s="690"/>
      <c r="U147" s="690"/>
      <c r="V147" s="690"/>
    </row>
    <row r="148" spans="1:33" ht="14.4">
      <c r="M148" s="690"/>
      <c r="N148" s="690"/>
      <c r="O148" s="690"/>
      <c r="P148" s="690"/>
      <c r="Q148" s="690"/>
      <c r="R148" s="690"/>
      <c r="S148" s="690"/>
      <c r="T148" s="690"/>
      <c r="U148" s="690"/>
      <c r="V148" s="690"/>
    </row>
    <row r="149" spans="1:33" ht="14.4">
      <c r="M149" s="690"/>
      <c r="N149" s="690"/>
      <c r="O149" s="690"/>
      <c r="P149" s="690"/>
      <c r="Q149" s="690"/>
      <c r="R149" s="690"/>
      <c r="S149" s="690"/>
      <c r="T149" s="690"/>
      <c r="U149" s="690"/>
      <c r="V149" s="690"/>
    </row>
    <row r="150" spans="1:33" ht="14.4">
      <c r="M150" s="690"/>
      <c r="N150" s="690"/>
      <c r="O150" s="690"/>
      <c r="P150" s="690"/>
      <c r="Q150" s="690"/>
      <c r="R150" s="690"/>
      <c r="S150" s="690"/>
      <c r="T150" s="690"/>
      <c r="U150" s="690"/>
      <c r="V150" s="690"/>
    </row>
    <row r="154" spans="1:33" s="665" customFormat="1">
      <c r="A154" s="640"/>
      <c r="B154" s="640"/>
      <c r="C154" s="640"/>
      <c r="D154" s="666"/>
      <c r="E154" s="666"/>
      <c r="F154" s="666"/>
      <c r="G154" s="666"/>
      <c r="H154" s="666"/>
      <c r="I154" s="666"/>
      <c r="J154" s="666"/>
      <c r="L154" s="666"/>
      <c r="M154" s="666"/>
      <c r="N154" s="640"/>
      <c r="O154" s="640"/>
      <c r="P154" s="640"/>
      <c r="Q154" s="640"/>
      <c r="R154" s="640"/>
      <c r="S154" s="640"/>
      <c r="T154" s="640"/>
      <c r="U154" s="640"/>
      <c r="V154" s="640"/>
      <c r="W154" s="640"/>
      <c r="X154" s="640"/>
      <c r="Y154" s="640"/>
      <c r="Z154" s="640"/>
      <c r="AA154" s="640"/>
      <c r="AB154" s="640"/>
      <c r="AC154" s="640"/>
      <c r="AD154" s="640"/>
      <c r="AE154" s="640"/>
      <c r="AF154" s="640"/>
      <c r="AG154" s="640"/>
    </row>
    <row r="157" spans="1:33" s="665" customFormat="1">
      <c r="A157" s="640"/>
      <c r="B157" s="707"/>
      <c r="C157" s="666"/>
      <c r="D157" s="640"/>
      <c r="E157" s="640"/>
      <c r="F157" s="640"/>
      <c r="G157" s="640"/>
      <c r="H157" s="666"/>
      <c r="I157" s="666"/>
      <c r="J157" s="666"/>
      <c r="L157" s="666"/>
      <c r="M157" s="666"/>
      <c r="N157" s="640"/>
      <c r="O157" s="640"/>
      <c r="P157" s="640"/>
      <c r="Q157" s="640"/>
      <c r="R157" s="640"/>
      <c r="S157" s="640"/>
      <c r="T157" s="640"/>
      <c r="U157" s="640"/>
      <c r="V157" s="640"/>
      <c r="W157" s="640"/>
      <c r="X157" s="640"/>
      <c r="Y157" s="640"/>
      <c r="Z157" s="640"/>
      <c r="AA157" s="640"/>
      <c r="AB157" s="640"/>
      <c r="AC157" s="640"/>
      <c r="AD157" s="640"/>
      <c r="AE157" s="640"/>
      <c r="AF157" s="640"/>
      <c r="AG157" s="640"/>
    </row>
    <row r="158" spans="1:33" s="665" customFormat="1">
      <c r="A158" s="640"/>
      <c r="B158" s="707"/>
      <c r="C158" s="666"/>
      <c r="D158" s="666"/>
      <c r="E158" s="666"/>
      <c r="F158" s="666"/>
      <c r="G158" s="666"/>
      <c r="H158" s="640"/>
      <c r="I158" s="640"/>
      <c r="J158" s="640"/>
      <c r="L158" s="666"/>
      <c r="M158" s="666"/>
      <c r="N158" s="640"/>
      <c r="O158" s="640"/>
      <c r="P158" s="640"/>
      <c r="Q158" s="640"/>
      <c r="R158" s="640"/>
      <c r="S158" s="640"/>
      <c r="T158" s="640"/>
      <c r="U158" s="640"/>
      <c r="V158" s="640"/>
      <c r="W158" s="640"/>
      <c r="X158" s="640"/>
      <c r="Y158" s="640"/>
      <c r="Z158" s="640"/>
      <c r="AA158" s="640"/>
      <c r="AB158" s="640"/>
      <c r="AC158" s="640"/>
      <c r="AD158" s="640"/>
      <c r="AE158" s="640"/>
      <c r="AF158" s="640"/>
      <c r="AG158" s="640"/>
    </row>
  </sheetData>
  <mergeCells count="26">
    <mergeCell ref="M6:S6"/>
    <mergeCell ref="M7:S7"/>
    <mergeCell ref="M8:S8"/>
    <mergeCell ref="A18:D18"/>
    <mergeCell ref="A7:G7"/>
    <mergeCell ref="A8:G8"/>
    <mergeCell ref="A6:G6"/>
    <mergeCell ref="E10:G10"/>
    <mergeCell ref="A9:G9"/>
    <mergeCell ref="B10:D10"/>
    <mergeCell ref="A1:T1"/>
    <mergeCell ref="B70:E70"/>
    <mergeCell ref="A20:C20"/>
    <mergeCell ref="A26:G26"/>
    <mergeCell ref="A39:B39"/>
    <mergeCell ref="M28:S28"/>
    <mergeCell ref="A22:I22"/>
    <mergeCell ref="A24:F24"/>
    <mergeCell ref="D28:D32"/>
    <mergeCell ref="G28:G32"/>
    <mergeCell ref="A2:S2"/>
    <mergeCell ref="A3:S3"/>
    <mergeCell ref="M4:S4"/>
    <mergeCell ref="M5:S5"/>
    <mergeCell ref="A5:G5"/>
    <mergeCell ref="A4:G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T24"/>
  <sheetViews>
    <sheetView workbookViewId="0">
      <selection activeCell="D26" sqref="D26"/>
    </sheetView>
  </sheetViews>
  <sheetFormatPr defaultColWidth="8.6640625" defaultRowHeight="14.4"/>
  <cols>
    <col min="1" max="1" width="40.33203125" style="99" bestFit="1" customWidth="1"/>
    <col min="2" max="2" width="15.6640625" style="99" customWidth="1"/>
    <col min="3" max="4" width="10.6640625" style="99" bestFit="1" customWidth="1"/>
    <col min="5" max="5" width="11.6640625" style="99" bestFit="1" customWidth="1"/>
    <col min="6" max="7" width="5.44140625" style="99" bestFit="1" customWidth="1"/>
    <col min="8" max="8" width="12.6640625" style="99" customWidth="1"/>
    <col min="9" max="11" width="11" style="99" customWidth="1"/>
    <col min="12" max="13" width="6.5546875" style="99" customWidth="1"/>
    <col min="14" max="20" width="12" style="99" customWidth="1"/>
    <col min="21" max="16384" width="8.6640625" style="99"/>
  </cols>
  <sheetData>
    <row r="1" spans="1:20">
      <c r="B1" s="205" t="s">
        <v>603</v>
      </c>
      <c r="C1" s="204"/>
      <c r="D1" s="204"/>
      <c r="E1" s="204"/>
      <c r="F1" s="204"/>
      <c r="G1" s="204"/>
      <c r="H1" s="205" t="s">
        <v>604</v>
      </c>
      <c r="I1" s="204"/>
      <c r="J1" s="204"/>
      <c r="K1" s="204"/>
      <c r="L1" s="204"/>
      <c r="M1" s="204"/>
      <c r="N1" s="205" t="s">
        <v>605</v>
      </c>
      <c r="O1" s="204"/>
      <c r="P1" s="204"/>
      <c r="Q1" s="204"/>
      <c r="R1" s="205" t="s">
        <v>606</v>
      </c>
      <c r="S1" s="204"/>
      <c r="T1" s="204"/>
    </row>
    <row r="2" spans="1:20">
      <c r="B2" s="205" t="s">
        <v>607</v>
      </c>
      <c r="C2" s="205" t="s">
        <v>608</v>
      </c>
      <c r="D2" s="205" t="s">
        <v>609</v>
      </c>
      <c r="E2" s="205" t="s">
        <v>215</v>
      </c>
      <c r="F2" s="204"/>
      <c r="G2" s="204"/>
      <c r="H2" s="205" t="s">
        <v>607</v>
      </c>
      <c r="I2" s="205" t="s">
        <v>608</v>
      </c>
      <c r="J2" s="205" t="s">
        <v>609</v>
      </c>
      <c r="K2" s="205" t="s">
        <v>215</v>
      </c>
      <c r="L2" s="204"/>
      <c r="M2" s="204"/>
      <c r="N2" s="208" t="s">
        <v>607</v>
      </c>
      <c r="O2" s="208" t="s">
        <v>608</v>
      </c>
      <c r="P2" s="208" t="s">
        <v>609</v>
      </c>
      <c r="Q2" s="204"/>
      <c r="R2" s="208" t="s">
        <v>607</v>
      </c>
      <c r="S2" s="208" t="s">
        <v>608</v>
      </c>
      <c r="T2" s="208" t="s">
        <v>609</v>
      </c>
    </row>
    <row r="3" spans="1:20">
      <c r="A3" s="203" t="s">
        <v>610</v>
      </c>
      <c r="B3" s="206">
        <v>12876153.517499015</v>
      </c>
      <c r="C3" s="206">
        <v>12904896.380498478</v>
      </c>
      <c r="D3" s="206">
        <v>12929712.110498473</v>
      </c>
      <c r="E3" s="326">
        <v>38710762.008495964</v>
      </c>
      <c r="F3" s="204"/>
      <c r="G3" s="204"/>
      <c r="H3" s="206">
        <v>2128.0325999999995</v>
      </c>
      <c r="I3" s="206">
        <v>2128.0155999999997</v>
      </c>
      <c r="J3" s="206">
        <v>2128.5895999999998</v>
      </c>
      <c r="K3" s="207">
        <v>6384.6377999999986</v>
      </c>
      <c r="L3" s="204"/>
      <c r="M3" s="204"/>
      <c r="N3" s="209">
        <v>12876153.517499015</v>
      </c>
      <c r="O3" s="209">
        <v>25781049.897997491</v>
      </c>
      <c r="P3" s="209">
        <v>38710762.008495964</v>
      </c>
      <c r="Q3" s="210"/>
      <c r="R3" s="209">
        <v>2128.0325999999995</v>
      </c>
      <c r="S3" s="209">
        <v>4256.0481999999993</v>
      </c>
      <c r="T3" s="209">
        <v>6384.6377999999986</v>
      </c>
    </row>
    <row r="4" spans="1:20">
      <c r="A4" s="203" t="s">
        <v>611</v>
      </c>
      <c r="B4" s="206">
        <v>9754147.3050000165</v>
      </c>
      <c r="C4" s="206">
        <v>10088575.212600015</v>
      </c>
      <c r="D4" s="206">
        <v>10237209.838200018</v>
      </c>
      <c r="E4" s="326">
        <v>30079932.355800048</v>
      </c>
      <c r="F4" s="204"/>
      <c r="G4" s="204"/>
      <c r="H4" s="206">
        <v>2515.7474999999999</v>
      </c>
      <c r="I4" s="206">
        <v>2602.0017000000003</v>
      </c>
      <c r="J4" s="206">
        <v>2640.3369000000002</v>
      </c>
      <c r="K4" s="207">
        <v>7758.0861000000004</v>
      </c>
      <c r="L4" s="204"/>
      <c r="M4" s="204"/>
      <c r="N4" s="209">
        <v>9754147.3050000165</v>
      </c>
      <c r="O4" s="209">
        <v>19842722.51760003</v>
      </c>
      <c r="P4" s="209">
        <v>30079932.355800048</v>
      </c>
      <c r="Q4" s="204"/>
      <c r="R4" s="209">
        <v>2515.7474999999999</v>
      </c>
      <c r="S4" s="209">
        <v>5117.7492000000002</v>
      </c>
      <c r="T4" s="209">
        <v>7758.0861000000004</v>
      </c>
    </row>
    <row r="5" spans="1:20">
      <c r="A5" s="203" t="s">
        <v>53</v>
      </c>
      <c r="B5" s="206">
        <v>4042502.6136000003</v>
      </c>
      <c r="C5" s="206">
        <v>4042502.6136000003</v>
      </c>
      <c r="D5" s="206">
        <v>4042502.6136000003</v>
      </c>
      <c r="E5" s="326">
        <v>12127507.8408</v>
      </c>
      <c r="F5" s="204"/>
      <c r="G5" s="204"/>
      <c r="H5" s="206">
        <v>947.24879999999996</v>
      </c>
      <c r="I5" s="206">
        <v>947.24879999999996</v>
      </c>
      <c r="J5" s="206">
        <v>947.24879999999996</v>
      </c>
      <c r="K5" s="207">
        <v>2841.7464</v>
      </c>
      <c r="L5" s="204"/>
      <c r="M5" s="204"/>
      <c r="N5" s="209">
        <v>4042502.6136000003</v>
      </c>
      <c r="O5" s="209">
        <v>8085005.2272000005</v>
      </c>
      <c r="P5" s="209">
        <v>12127507.8408</v>
      </c>
      <c r="Q5" s="204"/>
      <c r="R5" s="209">
        <v>947.24879999999996</v>
      </c>
      <c r="S5" s="209">
        <v>1894.4975999999999</v>
      </c>
      <c r="T5" s="209">
        <v>2841.7464</v>
      </c>
    </row>
    <row r="6" spans="1:20">
      <c r="A6" s="203" t="s">
        <v>11</v>
      </c>
      <c r="B6" s="206">
        <v>5029699.166600001</v>
      </c>
      <c r="C6" s="206">
        <v>5029699.166600001</v>
      </c>
      <c r="D6" s="206">
        <v>7544548.7499000011</v>
      </c>
      <c r="E6" s="326">
        <v>17603947.083100002</v>
      </c>
      <c r="F6" s="204"/>
      <c r="G6" s="204"/>
      <c r="H6" s="206">
        <v>872.00000000000011</v>
      </c>
      <c r="I6" s="206">
        <v>872.00000000000011</v>
      </c>
      <c r="J6" s="206">
        <v>1308</v>
      </c>
      <c r="K6" s="207">
        <v>3052</v>
      </c>
      <c r="L6" s="204"/>
      <c r="M6" s="204"/>
      <c r="N6" s="209">
        <v>5029699.166600001</v>
      </c>
      <c r="O6" s="209">
        <v>10059398.333200002</v>
      </c>
      <c r="P6" s="209">
        <v>17603947.083100002</v>
      </c>
      <c r="Q6" s="204"/>
      <c r="R6" s="209">
        <v>872.00000000000011</v>
      </c>
      <c r="S6" s="209">
        <v>1744.0000000000002</v>
      </c>
      <c r="T6" s="209">
        <v>3052</v>
      </c>
    </row>
    <row r="7" spans="1:20">
      <c r="A7" s="203" t="s">
        <v>612</v>
      </c>
      <c r="B7" s="206">
        <v>705331.52659999509</v>
      </c>
      <c r="C7" s="206">
        <v>1430184.9402999922</v>
      </c>
      <c r="D7" s="206">
        <v>1434446.9382999802</v>
      </c>
      <c r="E7" s="326">
        <v>3569963.4051999673</v>
      </c>
      <c r="F7" s="204"/>
      <c r="G7" s="204"/>
      <c r="H7" s="206">
        <v>117.8601</v>
      </c>
      <c r="I7" s="206">
        <v>237.19479999999999</v>
      </c>
      <c r="J7" s="206">
        <v>237.3261</v>
      </c>
      <c r="K7" s="207">
        <v>592.38099999999997</v>
      </c>
      <c r="L7" s="204"/>
      <c r="M7" s="204"/>
      <c r="N7" s="209">
        <v>705331.52659999509</v>
      </c>
      <c r="O7" s="209">
        <v>2135516.4668999873</v>
      </c>
      <c r="P7" s="209">
        <v>3569963.4051999673</v>
      </c>
      <c r="Q7" s="204"/>
      <c r="R7" s="209">
        <v>117.8601</v>
      </c>
      <c r="S7" s="209">
        <v>355.05489999999998</v>
      </c>
      <c r="T7" s="209">
        <v>592.38099999999997</v>
      </c>
    </row>
    <row r="8" spans="1:20">
      <c r="A8" s="203" t="s">
        <v>20</v>
      </c>
      <c r="B8" s="206">
        <v>26334.000000000142</v>
      </c>
      <c r="C8" s="206">
        <v>26334.000000000142</v>
      </c>
      <c r="D8" s="206">
        <v>26334.000000000142</v>
      </c>
      <c r="E8" s="326">
        <v>79002.000000000422</v>
      </c>
      <c r="F8" s="204"/>
      <c r="G8" s="204"/>
      <c r="H8" s="206">
        <v>71.820000000000007</v>
      </c>
      <c r="I8" s="206">
        <v>71.820000000000007</v>
      </c>
      <c r="J8" s="206">
        <v>71.820000000000007</v>
      </c>
      <c r="K8" s="207">
        <v>215.46000000000004</v>
      </c>
      <c r="L8" s="204"/>
      <c r="M8" s="204"/>
      <c r="N8" s="209">
        <v>26334.000000000142</v>
      </c>
      <c r="O8" s="209">
        <v>52668.000000000284</v>
      </c>
      <c r="P8" s="209">
        <v>79002.000000000422</v>
      </c>
      <c r="Q8" s="204"/>
      <c r="R8" s="209">
        <v>71.820000000000007</v>
      </c>
      <c r="S8" s="209">
        <v>143.64000000000001</v>
      </c>
      <c r="T8" s="209">
        <v>215.46000000000004</v>
      </c>
    </row>
    <row r="9" spans="1:20">
      <c r="A9" s="203" t="s">
        <v>21</v>
      </c>
      <c r="B9" s="206">
        <v>0</v>
      </c>
      <c r="C9" s="206">
        <v>0</v>
      </c>
      <c r="D9" s="206">
        <v>0</v>
      </c>
      <c r="E9" s="207">
        <v>0</v>
      </c>
      <c r="F9" s="204"/>
      <c r="G9" s="204"/>
      <c r="H9" s="206">
        <v>20000</v>
      </c>
      <c r="I9" s="206">
        <v>40000</v>
      </c>
      <c r="J9" s="206">
        <v>55000.000000000007</v>
      </c>
      <c r="K9" s="207">
        <f>J9</f>
        <v>55000.000000000007</v>
      </c>
      <c r="L9" s="204"/>
      <c r="M9" s="204"/>
      <c r="N9" s="211">
        <v>0</v>
      </c>
      <c r="O9" s="211">
        <v>0</v>
      </c>
      <c r="P9" s="211">
        <v>0</v>
      </c>
      <c r="Q9" s="204"/>
      <c r="R9" s="211">
        <v>20000</v>
      </c>
      <c r="S9" s="211">
        <v>40000</v>
      </c>
      <c r="T9" s="211">
        <v>55000.000000000007</v>
      </c>
    </row>
    <row r="10" spans="1:20">
      <c r="A10" s="203" t="s">
        <v>146</v>
      </c>
      <c r="B10" s="206">
        <v>0</v>
      </c>
      <c r="C10" s="206">
        <v>0</v>
      </c>
      <c r="D10" s="206">
        <v>0</v>
      </c>
      <c r="E10" s="207">
        <v>0</v>
      </c>
      <c r="F10" s="204"/>
      <c r="G10" s="204"/>
      <c r="H10" s="206">
        <v>0</v>
      </c>
      <c r="I10" s="206">
        <v>0</v>
      </c>
      <c r="J10" s="206">
        <v>0</v>
      </c>
      <c r="K10" s="207">
        <v>0</v>
      </c>
      <c r="L10" s="204"/>
      <c r="M10" s="204"/>
      <c r="N10" s="209">
        <v>0</v>
      </c>
      <c r="O10" s="209">
        <v>0</v>
      </c>
      <c r="P10" s="209">
        <v>0</v>
      </c>
      <c r="Q10" s="204"/>
      <c r="R10" s="209">
        <v>0</v>
      </c>
      <c r="S10" s="209">
        <v>0</v>
      </c>
      <c r="T10" s="209">
        <v>0</v>
      </c>
    </row>
    <row r="11" spans="1:20">
      <c r="A11" s="203"/>
      <c r="B11" s="206"/>
      <c r="C11" s="206"/>
      <c r="D11" s="206"/>
      <c r="E11" s="207"/>
      <c r="F11" s="204"/>
      <c r="G11" s="204"/>
      <c r="H11" s="206"/>
      <c r="I11" s="206"/>
      <c r="J11" s="206"/>
      <c r="K11" s="207"/>
      <c r="L11" s="204"/>
      <c r="M11" s="204"/>
      <c r="N11" s="206"/>
      <c r="O11" s="206"/>
      <c r="P11" s="206"/>
      <c r="Q11" s="204"/>
      <c r="R11" s="206"/>
      <c r="S11" s="206"/>
      <c r="T11" s="206"/>
    </row>
    <row r="12" spans="1:20">
      <c r="A12" s="203" t="s">
        <v>16</v>
      </c>
      <c r="B12" s="206">
        <v>7069119.7500000587</v>
      </c>
      <c r="C12" s="206">
        <v>8275735.7999999234</v>
      </c>
      <c r="D12" s="206">
        <v>9943289.249999959</v>
      </c>
      <c r="E12" s="326">
        <v>25288144.799999941</v>
      </c>
      <c r="F12" s="204"/>
      <c r="G12" s="204"/>
      <c r="H12" s="206">
        <v>707.96249999999998</v>
      </c>
      <c r="I12" s="206">
        <v>835.20000000000016</v>
      </c>
      <c r="J12" s="206">
        <v>1014.7499999999999</v>
      </c>
      <c r="K12" s="207">
        <v>2557.9124999999999</v>
      </c>
      <c r="L12" s="204"/>
      <c r="M12" s="204"/>
      <c r="N12" s="209">
        <v>7069119.7500000587</v>
      </c>
      <c r="O12" s="209">
        <v>15344855.549999982</v>
      </c>
      <c r="P12" s="209">
        <v>25288144.799999941</v>
      </c>
      <c r="Q12" s="204"/>
      <c r="R12" s="209">
        <v>707.96249999999998</v>
      </c>
      <c r="S12" s="209">
        <v>1543.1625000000001</v>
      </c>
      <c r="T12" s="209">
        <v>2557.9124999999999</v>
      </c>
    </row>
    <row r="13" spans="1:20">
      <c r="A13" s="203" t="s">
        <v>613</v>
      </c>
      <c r="B13" s="206">
        <v>2488660.0000000005</v>
      </c>
      <c r="C13" s="206">
        <v>2717383.0000000009</v>
      </c>
      <c r="D13" s="206">
        <v>2899467.0000000009</v>
      </c>
      <c r="E13" s="326">
        <v>8105510.0000000028</v>
      </c>
      <c r="F13" s="204"/>
      <c r="G13" s="204"/>
      <c r="H13" s="206">
        <v>415.34000000000003</v>
      </c>
      <c r="I13" s="206">
        <v>452.86500000000007</v>
      </c>
      <c r="J13" s="206">
        <v>483.88500000000005</v>
      </c>
      <c r="K13" s="207">
        <v>1352.0900000000001</v>
      </c>
      <c r="L13" s="204"/>
      <c r="M13" s="204"/>
      <c r="N13" s="209">
        <v>2488660.0000000005</v>
      </c>
      <c r="O13" s="209">
        <v>5206043.0000000019</v>
      </c>
      <c r="P13" s="209">
        <v>8105510.0000000028</v>
      </c>
      <c r="Q13" s="204"/>
      <c r="R13" s="209">
        <v>415.34000000000003</v>
      </c>
      <c r="S13" s="209">
        <v>868.20500000000015</v>
      </c>
      <c r="T13" s="209">
        <v>1352.0900000000001</v>
      </c>
    </row>
    <row r="14" spans="1:20">
      <c r="A14" s="203" t="s">
        <v>17</v>
      </c>
      <c r="B14" s="206">
        <v>18964435.699999802</v>
      </c>
      <c r="C14" s="206">
        <v>20975197.100000005</v>
      </c>
      <c r="D14" s="206">
        <v>21070771.90000008</v>
      </c>
      <c r="E14" s="326">
        <f>D14</f>
        <v>21070771.90000008</v>
      </c>
      <c r="F14" s="204"/>
      <c r="G14" s="204"/>
      <c r="H14" s="206">
        <v>3529.6000000000004</v>
      </c>
      <c r="I14" s="206">
        <v>4215</v>
      </c>
      <c r="J14" s="206">
        <v>4215</v>
      </c>
      <c r="K14" s="207">
        <f>J14</f>
        <v>4215</v>
      </c>
      <c r="L14" s="204"/>
      <c r="M14" s="204"/>
      <c r="N14" s="211">
        <v>18964435.699999802</v>
      </c>
      <c r="O14" s="211">
        <v>20975197.100000005</v>
      </c>
      <c r="P14" s="211">
        <v>21070771.90000008</v>
      </c>
      <c r="Q14" s="204"/>
      <c r="R14" s="211">
        <v>3529.6000000000004</v>
      </c>
      <c r="S14" s="211">
        <v>4215</v>
      </c>
      <c r="T14" s="211">
        <v>4215</v>
      </c>
    </row>
    <row r="15" spans="1:20">
      <c r="A15" s="203" t="s">
        <v>174</v>
      </c>
      <c r="B15" s="206">
        <v>0</v>
      </c>
      <c r="C15" s="206">
        <v>0</v>
      </c>
      <c r="D15" s="206">
        <v>0</v>
      </c>
      <c r="E15" s="207">
        <v>0</v>
      </c>
      <c r="F15" s="204"/>
      <c r="G15" s="204"/>
      <c r="H15" s="206">
        <v>0</v>
      </c>
      <c r="I15" s="206">
        <v>0</v>
      </c>
      <c r="J15" s="206">
        <v>0</v>
      </c>
      <c r="K15" s="207">
        <v>0</v>
      </c>
      <c r="L15" s="204"/>
      <c r="M15" s="204"/>
      <c r="N15" s="211">
        <v>0</v>
      </c>
      <c r="O15" s="211">
        <v>0</v>
      </c>
      <c r="P15" s="211">
        <v>0</v>
      </c>
      <c r="Q15" s="204"/>
      <c r="R15" s="211">
        <v>0</v>
      </c>
      <c r="S15" s="211">
        <v>0</v>
      </c>
      <c r="T15" s="211">
        <v>0</v>
      </c>
    </row>
    <row r="16" spans="1:20">
      <c r="A16" s="203" t="s">
        <v>14</v>
      </c>
      <c r="B16" s="206">
        <v>2633904.0623000218</v>
      </c>
      <c r="C16" s="206">
        <v>4100643.6178000262</v>
      </c>
      <c r="D16" s="206">
        <v>4877688.5545000397</v>
      </c>
      <c r="E16" s="326">
        <v>11612236.234600088</v>
      </c>
      <c r="F16" s="204"/>
      <c r="G16" s="204"/>
      <c r="H16" s="206">
        <v>817.69850000000019</v>
      </c>
      <c r="I16" s="206">
        <v>1351.8317000000004</v>
      </c>
      <c r="J16" s="206">
        <v>1550.6334999999997</v>
      </c>
      <c r="K16" s="207">
        <v>3720.1637000000001</v>
      </c>
      <c r="L16" s="204"/>
      <c r="M16" s="204"/>
      <c r="N16" s="209">
        <v>2633904.0623000218</v>
      </c>
      <c r="O16" s="209">
        <v>6734547.680100048</v>
      </c>
      <c r="P16" s="209">
        <v>11612236.234600088</v>
      </c>
      <c r="Q16" s="204"/>
      <c r="R16" s="209">
        <v>817.69850000000019</v>
      </c>
      <c r="S16" s="209">
        <v>2169.5302000000006</v>
      </c>
      <c r="T16" s="209">
        <v>3720.1637000000001</v>
      </c>
    </row>
    <row r="17" spans="1:20">
      <c r="A17" s="203" t="s">
        <v>15</v>
      </c>
      <c r="B17" s="206">
        <v>3563748.212800025</v>
      </c>
      <c r="C17" s="206">
        <v>3318649.5290000336</v>
      </c>
      <c r="D17" s="206">
        <v>3131880.4828000185</v>
      </c>
      <c r="E17" s="326">
        <v>10014278.224600077</v>
      </c>
      <c r="F17" s="204"/>
      <c r="G17" s="204"/>
      <c r="H17" s="206">
        <v>401.86297163750993</v>
      </c>
      <c r="I17" s="206">
        <v>445.96687567867178</v>
      </c>
      <c r="J17" s="206">
        <v>508.76491589130171</v>
      </c>
      <c r="K17" s="207">
        <v>1356.5947632074835</v>
      </c>
      <c r="L17" s="204"/>
      <c r="M17" s="204"/>
      <c r="N17" s="209">
        <v>3563748.212800025</v>
      </c>
      <c r="O17" s="209">
        <v>6882397.7418000586</v>
      </c>
      <c r="P17" s="209">
        <v>10014278.224600077</v>
      </c>
      <c r="Q17" s="204"/>
      <c r="R17" s="209">
        <v>401.86297163750993</v>
      </c>
      <c r="S17" s="209">
        <v>847.82984731618171</v>
      </c>
      <c r="T17" s="209">
        <v>1356.5947632074835</v>
      </c>
    </row>
    <row r="18" spans="1:20">
      <c r="A18" s="203" t="s">
        <v>113</v>
      </c>
      <c r="B18" s="206">
        <v>143458.29209999999</v>
      </c>
      <c r="C18" s="206">
        <v>0</v>
      </c>
      <c r="D18" s="206">
        <v>0</v>
      </c>
      <c r="E18" s="326">
        <v>143458.29209999999</v>
      </c>
      <c r="F18" s="204"/>
      <c r="G18" s="204"/>
      <c r="H18" s="206">
        <v>52.604064926682916</v>
      </c>
      <c r="I18" s="206">
        <v>0</v>
      </c>
      <c r="J18" s="206">
        <v>0</v>
      </c>
      <c r="K18" s="207">
        <v>52.604064926682916</v>
      </c>
      <c r="L18" s="204"/>
      <c r="M18" s="204"/>
      <c r="N18" s="209">
        <v>143458.29209999999</v>
      </c>
      <c r="O18" s="209">
        <v>143458.29209999999</v>
      </c>
      <c r="P18" s="209">
        <v>143458.29209999999</v>
      </c>
      <c r="Q18" s="204"/>
      <c r="R18" s="209">
        <v>52.604064926682916</v>
      </c>
      <c r="S18" s="209">
        <v>52.604064926682916</v>
      </c>
      <c r="T18" s="209">
        <v>52.604064926682916</v>
      </c>
    </row>
    <row r="19" spans="1:20">
      <c r="A19" s="203" t="s">
        <v>19</v>
      </c>
      <c r="B19" s="206">
        <v>2048046.0000000007</v>
      </c>
      <c r="C19" s="206">
        <v>2048046.0000000007</v>
      </c>
      <c r="D19" s="206">
        <v>2048046.0000000007</v>
      </c>
      <c r="E19" s="207">
        <v>6144138.0000000019</v>
      </c>
      <c r="F19" s="204"/>
      <c r="G19" s="204"/>
      <c r="H19" s="206">
        <v>5585.5800000000008</v>
      </c>
      <c r="I19" s="206">
        <v>5585.5800000000008</v>
      </c>
      <c r="J19" s="206">
        <v>5585.5800000000008</v>
      </c>
      <c r="K19" s="207">
        <v>16756.740000000002</v>
      </c>
      <c r="L19" s="204"/>
      <c r="M19" s="204"/>
      <c r="N19" s="209">
        <v>2048046.0000000007</v>
      </c>
      <c r="O19" s="209">
        <v>4096092.0000000014</v>
      </c>
      <c r="P19" s="209">
        <v>6144138.0000000019</v>
      </c>
      <c r="Q19" s="204"/>
      <c r="R19" s="209">
        <v>5585.5800000000008</v>
      </c>
      <c r="S19" s="209">
        <v>11171.160000000002</v>
      </c>
      <c r="T19" s="209">
        <v>16756.740000000002</v>
      </c>
    </row>
    <row r="20" spans="1:20">
      <c r="A20" s="203" t="s">
        <v>145</v>
      </c>
      <c r="B20" s="206">
        <v>0</v>
      </c>
      <c r="C20" s="206">
        <v>0</v>
      </c>
      <c r="D20" s="206">
        <v>0</v>
      </c>
      <c r="E20" s="207">
        <v>0</v>
      </c>
      <c r="F20" s="204"/>
      <c r="G20" s="204"/>
      <c r="H20" s="206">
        <v>0</v>
      </c>
      <c r="I20" s="206">
        <v>0</v>
      </c>
      <c r="J20" s="206">
        <v>0</v>
      </c>
      <c r="K20" s="207">
        <v>0</v>
      </c>
      <c r="L20" s="204"/>
      <c r="M20" s="204"/>
      <c r="N20" s="209">
        <v>0</v>
      </c>
      <c r="O20" s="209">
        <v>0</v>
      </c>
      <c r="P20" s="209">
        <v>0</v>
      </c>
      <c r="Q20" s="204"/>
      <c r="R20" s="209">
        <v>0</v>
      </c>
      <c r="S20" s="209">
        <v>0</v>
      </c>
      <c r="T20" s="209">
        <v>0</v>
      </c>
    </row>
    <row r="24" spans="1:20">
      <c r="E24" s="325">
        <f>SUM(E3:E20)</f>
        <v>184549652.14469621</v>
      </c>
      <c r="K24" s="325">
        <f>SUM(K3:K20)</f>
        <v>105855.41632813418</v>
      </c>
    </row>
  </sheetData>
  <pageMargins left="0.7" right="0.7" top="0.75" bottom="0.75" header="0.3" footer="0.3"/>
  <pageSetup orientation="portrait" r:id="rId1"/>
  <headerFooter>
    <oddFooter>&amp;R&amp;1#&amp;"Calibri"&amp;10&amp;KA80000Internal Use Only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672"/>
  <sheetViews>
    <sheetView zoomScaleNormal="100" workbookViewId="0">
      <selection sqref="A1:T1"/>
    </sheetView>
  </sheetViews>
  <sheetFormatPr defaultColWidth="8.6640625" defaultRowHeight="13.2"/>
  <cols>
    <col min="1" max="1" width="35.6640625" customWidth="1"/>
    <col min="2" max="2" width="17.6640625" style="1" customWidth="1"/>
    <col min="3" max="3" width="17.5546875" style="32" customWidth="1"/>
    <col min="4" max="4" width="15.33203125" style="32" customWidth="1"/>
    <col min="5" max="6" width="17.6640625" style="32" customWidth="1"/>
    <col min="7" max="7" width="17.44140625" style="32" customWidth="1"/>
    <col min="8" max="9" width="15.33203125" style="32" customWidth="1"/>
    <col min="10" max="10" width="11.6640625" style="73" customWidth="1"/>
    <col min="12" max="12" width="0.88671875" customWidth="1"/>
  </cols>
  <sheetData>
    <row r="1" spans="1:20" ht="13.35" customHeight="1">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row>
    <row r="2" spans="1:20" ht="35.25" customHeight="1">
      <c r="A2" s="1197"/>
      <c r="B2" s="1197"/>
      <c r="C2" s="1197"/>
      <c r="D2" s="1197"/>
      <c r="E2" s="1197"/>
      <c r="F2" s="1197"/>
      <c r="G2" s="1197"/>
      <c r="H2" s="1197"/>
      <c r="I2" s="1197"/>
      <c r="J2" s="1197"/>
      <c r="L2" s="789"/>
    </row>
    <row r="3" spans="1:20" ht="13.2" customHeight="1">
      <c r="A3" s="1198"/>
      <c r="B3" s="1198"/>
      <c r="C3" s="1198"/>
      <c r="D3" s="1198"/>
      <c r="E3" s="1198"/>
      <c r="F3" s="1198"/>
      <c r="G3" s="1198"/>
      <c r="H3" s="1198"/>
      <c r="I3" s="1198"/>
      <c r="J3" s="1198"/>
      <c r="K3" s="857"/>
      <c r="L3" s="789"/>
    </row>
    <row r="4" spans="1:20" ht="30" customHeight="1">
      <c r="A4" s="1200" t="s">
        <v>453</v>
      </c>
      <c r="B4" s="1200"/>
      <c r="C4" s="1200"/>
      <c r="D4" s="1200"/>
      <c r="E4" s="1200"/>
      <c r="F4" s="1200"/>
      <c r="G4" s="1200"/>
      <c r="H4" s="4"/>
      <c r="I4" s="4"/>
      <c r="J4" s="4"/>
      <c r="L4" s="789"/>
    </row>
    <row r="5" spans="1:20" ht="15.6">
      <c r="A5" s="1202" t="s">
        <v>189</v>
      </c>
      <c r="B5" s="1202"/>
      <c r="C5" s="1202"/>
      <c r="D5" s="1202"/>
      <c r="E5" s="1202"/>
      <c r="F5" s="1202"/>
      <c r="G5" s="1202"/>
      <c r="H5" s="4"/>
      <c r="I5" s="4"/>
      <c r="J5" s="4"/>
      <c r="L5" s="789"/>
    </row>
    <row r="6" spans="1:20" ht="13.5" customHeight="1">
      <c r="A6" s="1202"/>
      <c r="B6" s="1202"/>
      <c r="C6" s="1202"/>
      <c r="D6" s="1202"/>
      <c r="E6" s="1202"/>
      <c r="F6" s="1202"/>
      <c r="G6" s="1202"/>
      <c r="H6" s="4"/>
      <c r="I6" s="4"/>
      <c r="J6" s="4"/>
      <c r="L6" s="789"/>
    </row>
    <row r="7" spans="1:20" ht="13.5" customHeight="1">
      <c r="A7" s="1203" t="s">
        <v>422</v>
      </c>
      <c r="B7" s="1203"/>
      <c r="C7" s="1203"/>
      <c r="D7" s="1203"/>
      <c r="E7" s="1203"/>
      <c r="F7" s="1203"/>
      <c r="G7" s="1203"/>
      <c r="H7" s="4"/>
      <c r="I7" s="4"/>
      <c r="J7" s="4"/>
      <c r="L7" s="789"/>
    </row>
    <row r="8" spans="1:20" ht="13.5" customHeight="1">
      <c r="A8" s="1202"/>
      <c r="B8" s="1202"/>
      <c r="C8" s="1202"/>
      <c r="D8" s="1202"/>
      <c r="E8" s="1202"/>
      <c r="F8" s="1202"/>
      <c r="G8" s="1202"/>
      <c r="H8" s="4"/>
      <c r="I8" s="4"/>
      <c r="J8" s="4"/>
      <c r="L8" s="789"/>
    </row>
    <row r="9" spans="1:20" ht="13.5" customHeight="1">
      <c r="A9" s="4"/>
      <c r="B9" s="4"/>
      <c r="C9" s="4"/>
      <c r="D9" s="4"/>
      <c r="E9" s="4"/>
      <c r="F9" s="4"/>
      <c r="G9" s="4"/>
      <c r="H9" s="4"/>
      <c r="I9" s="4"/>
      <c r="J9" s="4"/>
      <c r="L9" s="789"/>
    </row>
    <row r="10" spans="1:20">
      <c r="A10" s="4"/>
      <c r="B10" s="4"/>
      <c r="C10" s="4"/>
      <c r="D10" s="4"/>
      <c r="E10" s="4"/>
      <c r="F10" s="4"/>
      <c r="G10" s="4"/>
      <c r="H10" s="4"/>
      <c r="I10" s="4"/>
      <c r="J10" s="4"/>
      <c r="L10" s="789"/>
    </row>
    <row r="11" spans="1:20" ht="13.5" customHeight="1">
      <c r="A11" s="4"/>
      <c r="B11" s="4"/>
      <c r="C11" s="4"/>
      <c r="D11" s="4"/>
      <c r="E11" s="4"/>
      <c r="F11" s="4"/>
      <c r="G11" s="4"/>
      <c r="H11" s="4"/>
      <c r="I11" s="4"/>
      <c r="J11" s="4"/>
      <c r="K11" s="4"/>
      <c r="L11" s="789"/>
    </row>
    <row r="12" spans="1:20" ht="13.5" customHeight="1">
      <c r="A12" s="4"/>
      <c r="B12" s="4"/>
      <c r="C12" s="4"/>
      <c r="D12" s="4"/>
      <c r="E12" s="4"/>
      <c r="F12" s="4"/>
      <c r="G12" s="4"/>
      <c r="H12" s="4"/>
      <c r="I12" s="4"/>
      <c r="J12" s="4"/>
      <c r="K12" s="4"/>
      <c r="L12" s="482"/>
    </row>
    <row r="13" spans="1:20" ht="13.5" customHeight="1">
      <c r="A13" s="1202" t="s">
        <v>216</v>
      </c>
      <c r="B13" s="1202"/>
      <c r="C13" s="1202"/>
      <c r="D13" s="4"/>
      <c r="E13" s="4"/>
      <c r="F13" s="4"/>
      <c r="G13" s="4"/>
      <c r="H13" s="4"/>
      <c r="I13" s="4"/>
      <c r="J13" s="4"/>
      <c r="K13" s="4"/>
      <c r="L13" s="789"/>
    </row>
    <row r="14" spans="1:20" ht="13.5" customHeight="1">
      <c r="A14" s="1202"/>
      <c r="B14" s="1202"/>
      <c r="C14" s="1202"/>
      <c r="D14" s="4"/>
      <c r="E14" s="4"/>
      <c r="F14" s="4"/>
      <c r="G14" s="4"/>
      <c r="H14" s="4"/>
      <c r="I14" s="4"/>
      <c r="J14" s="4"/>
      <c r="K14" s="4"/>
      <c r="L14" s="789"/>
    </row>
    <row r="15" spans="1:20" ht="13.5" customHeight="1">
      <c r="A15" s="1220" t="s">
        <v>454</v>
      </c>
      <c r="B15" s="1220"/>
      <c r="C15" s="1220"/>
      <c r="D15" s="4"/>
      <c r="E15" s="4"/>
      <c r="F15" s="4"/>
      <c r="G15" s="4"/>
      <c r="H15" s="4"/>
      <c r="I15" s="4"/>
      <c r="J15" s="4"/>
      <c r="K15" s="4"/>
      <c r="L15" s="789"/>
    </row>
    <row r="16" spans="1:20" ht="69.75" customHeight="1">
      <c r="A16" s="491" t="s">
        <v>455</v>
      </c>
      <c r="B16" s="790">
        <v>43556</v>
      </c>
      <c r="C16" s="790">
        <v>43586</v>
      </c>
      <c r="D16" s="790">
        <v>43617</v>
      </c>
      <c r="E16" s="790">
        <v>43647</v>
      </c>
      <c r="F16" s="790">
        <v>43678</v>
      </c>
      <c r="G16" s="790">
        <v>43709</v>
      </c>
      <c r="H16" s="790">
        <v>43739</v>
      </c>
      <c r="I16" s="790">
        <v>43770</v>
      </c>
      <c r="J16" s="790">
        <v>43800</v>
      </c>
      <c r="K16" s="790" t="s">
        <v>215</v>
      </c>
      <c r="L16" s="789"/>
    </row>
    <row r="17" spans="1:21" ht="13.5" customHeight="1">
      <c r="A17" s="860" t="s">
        <v>456</v>
      </c>
      <c r="B17" s="489">
        <v>255</v>
      </c>
      <c r="C17" s="489">
        <v>271</v>
      </c>
      <c r="D17" s="7">
        <v>418</v>
      </c>
      <c r="E17" s="7">
        <v>488</v>
      </c>
      <c r="F17" s="7">
        <v>617</v>
      </c>
      <c r="G17" s="7">
        <v>569</v>
      </c>
      <c r="H17" s="7">
        <v>257</v>
      </c>
      <c r="I17" s="7">
        <v>218</v>
      </c>
      <c r="J17" s="7">
        <v>249</v>
      </c>
      <c r="K17" s="374">
        <f>SUM(B17:J17)</f>
        <v>3342</v>
      </c>
      <c r="L17" s="789"/>
    </row>
    <row r="18" spans="1:21" ht="13.5" customHeight="1">
      <c r="A18" s="470"/>
      <c r="B18" s="791"/>
      <c r="C18" s="792"/>
      <c r="D18" s="4"/>
      <c r="E18" s="4"/>
      <c r="F18" s="4"/>
      <c r="G18" s="4"/>
      <c r="H18" s="4"/>
      <c r="I18" s="4"/>
      <c r="J18" s="4"/>
      <c r="K18" s="4"/>
      <c r="L18" s="789"/>
    </row>
    <row r="19" spans="1:21" ht="13.5" customHeight="1">
      <c r="A19" s="33"/>
      <c r="B19" s="470"/>
      <c r="D19" s="844"/>
      <c r="J19" s="32"/>
      <c r="K19" s="4"/>
      <c r="L19" s="789"/>
    </row>
    <row r="20" spans="1:21" ht="13.5" customHeight="1">
      <c r="A20" s="4" t="s">
        <v>457</v>
      </c>
      <c r="B20"/>
      <c r="C20"/>
      <c r="J20" s="32"/>
      <c r="K20" s="4"/>
      <c r="L20" s="482"/>
    </row>
    <row r="21" spans="1:21" ht="30.75" customHeight="1">
      <c r="A21" s="490" t="s">
        <v>458</v>
      </c>
      <c r="B21" s="790">
        <v>43556</v>
      </c>
      <c r="C21" s="790">
        <v>43586</v>
      </c>
      <c r="D21" s="790">
        <v>43617</v>
      </c>
      <c r="E21" s="790">
        <v>43647</v>
      </c>
      <c r="F21" s="790">
        <v>43678</v>
      </c>
      <c r="G21" s="790">
        <v>43709</v>
      </c>
      <c r="H21" s="790">
        <v>43739</v>
      </c>
      <c r="I21" s="790">
        <v>43770</v>
      </c>
      <c r="J21" s="790">
        <v>43800</v>
      </c>
      <c r="K21" s="790" t="s">
        <v>215</v>
      </c>
      <c r="L21" s="482"/>
    </row>
    <row r="22" spans="1:21">
      <c r="A22" s="7" t="s">
        <v>459</v>
      </c>
      <c r="B22">
        <v>1108</v>
      </c>
      <c r="C22">
        <v>1217</v>
      </c>
      <c r="D22">
        <v>615</v>
      </c>
      <c r="E22">
        <v>660</v>
      </c>
      <c r="F22">
        <v>650</v>
      </c>
      <c r="G22">
        <v>1044</v>
      </c>
      <c r="H22">
        <v>399</v>
      </c>
      <c r="I22">
        <v>489</v>
      </c>
      <c r="J22" s="32">
        <v>713</v>
      </c>
      <c r="K22" s="374">
        <v>6895</v>
      </c>
      <c r="L22" s="793"/>
    </row>
    <row r="23" spans="1:21">
      <c r="A23" s="7" t="s">
        <v>460</v>
      </c>
      <c r="B23">
        <v>420</v>
      </c>
      <c r="C23">
        <v>322</v>
      </c>
      <c r="D23">
        <v>70</v>
      </c>
      <c r="E23">
        <v>89</v>
      </c>
      <c r="F23">
        <v>105</v>
      </c>
      <c r="G23">
        <v>206</v>
      </c>
      <c r="H23">
        <v>86</v>
      </c>
      <c r="I23">
        <v>126</v>
      </c>
      <c r="J23" s="32">
        <v>217</v>
      </c>
      <c r="K23" s="374">
        <v>1641</v>
      </c>
      <c r="L23" s="793"/>
    </row>
    <row r="24" spans="1:21">
      <c r="A24" s="7" t="s">
        <v>215</v>
      </c>
      <c r="B24">
        <v>1528</v>
      </c>
      <c r="C24">
        <v>1539</v>
      </c>
      <c r="D24">
        <v>685</v>
      </c>
      <c r="E24">
        <v>749</v>
      </c>
      <c r="F24">
        <v>755</v>
      </c>
      <c r="G24">
        <v>1250</v>
      </c>
      <c r="H24">
        <v>485</v>
      </c>
      <c r="I24">
        <v>615</v>
      </c>
      <c r="J24" s="32">
        <v>930</v>
      </c>
      <c r="K24" s="374">
        <v>8536</v>
      </c>
      <c r="L24" s="793"/>
      <c r="M24" s="794"/>
      <c r="N24" s="795"/>
      <c r="R24" s="796"/>
      <c r="S24" s="797"/>
      <c r="T24" s="798"/>
      <c r="U24" s="463"/>
    </row>
    <row r="25" spans="1:21" ht="13.5" customHeight="1">
      <c r="A25" s="127"/>
      <c r="B25" s="445"/>
      <c r="C25" s="799"/>
      <c r="D25" s="445"/>
      <c r="E25" s="799"/>
      <c r="F25" s="445"/>
      <c r="G25" s="799"/>
      <c r="H25" s="799"/>
      <c r="I25" s="799"/>
      <c r="J25" s="32"/>
      <c r="K25" s="4"/>
      <c r="L25" s="793"/>
    </row>
    <row r="26" spans="1:21" ht="13.5" customHeight="1">
      <c r="A26" s="127"/>
      <c r="B26" s="445"/>
      <c r="C26" s="799"/>
      <c r="D26" s="445"/>
      <c r="E26" s="799"/>
      <c r="F26" s="445"/>
      <c r="G26" s="799"/>
      <c r="H26" s="799"/>
      <c r="I26" s="799"/>
      <c r="J26" s="32"/>
      <c r="K26" s="4"/>
      <c r="L26" s="793"/>
    </row>
    <row r="27" spans="1:21" ht="13.5" customHeight="1">
      <c r="A27" s="127"/>
      <c r="B27" s="445"/>
      <c r="C27" s="799"/>
      <c r="D27" s="445"/>
      <c r="E27" s="799"/>
      <c r="F27" s="445"/>
      <c r="G27" s="799"/>
      <c r="H27" s="799"/>
      <c r="I27" s="799"/>
      <c r="J27" s="32"/>
      <c r="K27" s="4"/>
      <c r="L27" s="793"/>
    </row>
    <row r="28" spans="1:21" ht="13.5" customHeight="1">
      <c r="A28" s="127"/>
      <c r="B28" s="445"/>
      <c r="C28" s="799"/>
      <c r="D28" s="445"/>
      <c r="E28" s="799"/>
      <c r="F28" s="445"/>
      <c r="G28" s="799"/>
      <c r="H28" s="799"/>
      <c r="I28" s="799"/>
      <c r="J28" s="32"/>
      <c r="K28" s="4"/>
      <c r="L28" s="793"/>
    </row>
    <row r="29" spans="1:21" ht="13.5" customHeight="1">
      <c r="A29" s="127"/>
      <c r="B29" s="445"/>
      <c r="C29" s="799"/>
      <c r="D29" s="445"/>
      <c r="E29" s="799"/>
      <c r="F29" s="445"/>
      <c r="G29" s="799"/>
      <c r="H29" s="799"/>
      <c r="I29" s="799"/>
      <c r="J29" s="32"/>
      <c r="K29" s="4"/>
      <c r="L29" s="793"/>
    </row>
    <row r="30" spans="1:21">
      <c r="B30" s="635"/>
      <c r="J30" s="32"/>
      <c r="K30" s="4"/>
      <c r="L30" s="793"/>
    </row>
    <row r="31" spans="1:21">
      <c r="B31" s="635"/>
      <c r="J31" s="32"/>
      <c r="K31" s="4"/>
      <c r="L31" s="793"/>
    </row>
    <row r="32" spans="1:21">
      <c r="B32" s="635"/>
      <c r="J32" s="32"/>
      <c r="K32" s="4"/>
      <c r="L32" s="793"/>
    </row>
    <row r="33" spans="2:12">
      <c r="B33" s="635"/>
      <c r="J33" s="32"/>
      <c r="K33" s="4"/>
      <c r="L33" s="793"/>
    </row>
    <row r="34" spans="2:12">
      <c r="B34" s="635"/>
      <c r="J34" s="32"/>
      <c r="K34" s="4"/>
      <c r="L34" s="793"/>
    </row>
    <row r="35" spans="2:12">
      <c r="B35" s="635"/>
      <c r="J35" s="32"/>
      <c r="K35" s="4"/>
      <c r="L35" s="793"/>
    </row>
    <row r="36" spans="2:12">
      <c r="B36" s="635"/>
      <c r="J36" s="32"/>
      <c r="K36" s="4"/>
      <c r="L36" s="793"/>
    </row>
    <row r="37" spans="2:12">
      <c r="B37" s="635"/>
      <c r="J37" s="32"/>
      <c r="K37" s="4"/>
      <c r="L37" s="793"/>
    </row>
    <row r="38" spans="2:12">
      <c r="B38" s="635"/>
      <c r="J38" s="32"/>
      <c r="K38" s="4"/>
      <c r="L38" s="793"/>
    </row>
    <row r="39" spans="2:12">
      <c r="B39" s="635"/>
      <c r="J39" s="32"/>
      <c r="K39" s="4"/>
      <c r="L39" s="793"/>
    </row>
    <row r="40" spans="2:12">
      <c r="B40" s="635"/>
      <c r="J40" s="32"/>
      <c r="K40" s="4"/>
      <c r="L40" s="793"/>
    </row>
    <row r="41" spans="2:12">
      <c r="B41" s="635"/>
      <c r="J41" s="32"/>
      <c r="K41" s="4"/>
      <c r="L41" s="793"/>
    </row>
    <row r="42" spans="2:12">
      <c r="B42" s="635"/>
      <c r="J42" s="32"/>
      <c r="K42" s="4"/>
      <c r="L42" s="793"/>
    </row>
    <row r="43" spans="2:12">
      <c r="B43" s="635"/>
      <c r="J43" s="32"/>
      <c r="K43" s="4"/>
      <c r="L43" s="793"/>
    </row>
    <row r="44" spans="2:12">
      <c r="B44" s="635"/>
      <c r="J44" s="32"/>
      <c r="K44" s="4"/>
      <c r="L44" s="793"/>
    </row>
    <row r="45" spans="2:12">
      <c r="B45" s="635"/>
      <c r="J45" s="32"/>
      <c r="K45" s="4"/>
      <c r="L45" s="793"/>
    </row>
    <row r="46" spans="2:12">
      <c r="B46" s="635"/>
      <c r="J46" s="32"/>
      <c r="K46" s="4"/>
      <c r="L46" s="793"/>
    </row>
    <row r="47" spans="2:12">
      <c r="B47" s="635"/>
      <c r="J47" s="32"/>
      <c r="K47" s="4"/>
      <c r="L47" s="793"/>
    </row>
    <row r="48" spans="2:12">
      <c r="B48" s="635"/>
      <c r="J48" s="32"/>
      <c r="K48" s="4"/>
      <c r="L48" s="793"/>
    </row>
    <row r="49" spans="2:12">
      <c r="B49" s="635"/>
      <c r="J49" s="32"/>
      <c r="K49" s="4"/>
      <c r="L49" s="793"/>
    </row>
    <row r="50" spans="2:12">
      <c r="B50" s="635"/>
      <c r="J50" s="32"/>
      <c r="K50" s="4"/>
      <c r="L50" s="793"/>
    </row>
    <row r="51" spans="2:12">
      <c r="B51" s="635"/>
      <c r="J51" s="32"/>
      <c r="K51" s="4"/>
      <c r="L51" s="793"/>
    </row>
    <row r="52" spans="2:12">
      <c r="B52" s="635"/>
      <c r="J52" s="32"/>
      <c r="K52" s="4"/>
      <c r="L52" s="793"/>
    </row>
    <row r="53" spans="2:12">
      <c r="B53" s="635"/>
      <c r="J53" s="32"/>
      <c r="K53" s="4"/>
      <c r="L53" s="793"/>
    </row>
    <row r="54" spans="2:12">
      <c r="B54" s="635"/>
      <c r="J54" s="32"/>
      <c r="K54" s="4"/>
      <c r="L54" s="793"/>
    </row>
    <row r="55" spans="2:12">
      <c r="B55" s="635"/>
      <c r="J55" s="32"/>
      <c r="K55" s="4"/>
      <c r="L55" s="793"/>
    </row>
    <row r="56" spans="2:12">
      <c r="B56" s="635"/>
      <c r="J56" s="32"/>
      <c r="K56" s="4"/>
      <c r="L56" s="793"/>
    </row>
    <row r="57" spans="2:12">
      <c r="B57" s="635"/>
      <c r="J57" s="32"/>
      <c r="K57" s="4"/>
      <c r="L57" s="793"/>
    </row>
    <row r="58" spans="2:12">
      <c r="B58" s="635"/>
      <c r="J58" s="32"/>
      <c r="K58" s="4"/>
      <c r="L58" s="793"/>
    </row>
    <row r="59" spans="2:12">
      <c r="B59" s="635"/>
      <c r="J59" s="32"/>
      <c r="K59" s="4"/>
      <c r="L59" s="793"/>
    </row>
    <row r="60" spans="2:12">
      <c r="B60" s="635"/>
      <c r="J60" s="32"/>
      <c r="K60" s="4"/>
      <c r="L60" s="793"/>
    </row>
    <row r="61" spans="2:12">
      <c r="B61" s="635"/>
      <c r="J61" s="32"/>
      <c r="K61" s="4"/>
      <c r="L61" s="793"/>
    </row>
    <row r="62" spans="2:12">
      <c r="B62" s="635"/>
      <c r="J62" s="32"/>
      <c r="K62" s="4"/>
      <c r="L62" s="793"/>
    </row>
    <row r="63" spans="2:12">
      <c r="B63" s="635"/>
      <c r="J63" s="32"/>
      <c r="K63" s="4"/>
      <c r="L63" s="793"/>
    </row>
    <row r="64" spans="2:12">
      <c r="B64" s="635"/>
      <c r="J64" s="32"/>
      <c r="K64" s="4"/>
      <c r="L64" s="793"/>
    </row>
    <row r="65" spans="2:12">
      <c r="B65" s="635"/>
      <c r="J65" s="32"/>
      <c r="K65" s="4"/>
      <c r="L65" s="793"/>
    </row>
    <row r="66" spans="2:12">
      <c r="B66" s="635"/>
      <c r="J66" s="32"/>
      <c r="K66" s="4"/>
      <c r="L66" s="793"/>
    </row>
    <row r="67" spans="2:12">
      <c r="B67" s="635"/>
      <c r="J67" s="32"/>
      <c r="K67" s="4"/>
      <c r="L67" s="793"/>
    </row>
    <row r="68" spans="2:12">
      <c r="B68" s="635"/>
      <c r="J68" s="32"/>
      <c r="K68" s="4"/>
      <c r="L68" s="793"/>
    </row>
    <row r="69" spans="2:12">
      <c r="B69" s="635"/>
      <c r="J69" s="32"/>
      <c r="K69" s="4"/>
      <c r="L69" s="793"/>
    </row>
    <row r="70" spans="2:12">
      <c r="B70" s="635"/>
      <c r="J70" s="32"/>
      <c r="K70" s="4"/>
      <c r="L70" s="793"/>
    </row>
    <row r="71" spans="2:12">
      <c r="B71" s="635"/>
      <c r="J71" s="32"/>
      <c r="K71" s="4"/>
      <c r="L71" s="793"/>
    </row>
    <row r="72" spans="2:12">
      <c r="B72" s="635"/>
      <c r="J72" s="32"/>
      <c r="K72" s="4"/>
      <c r="L72" s="793"/>
    </row>
    <row r="73" spans="2:12">
      <c r="B73" s="635"/>
      <c r="J73" s="32"/>
      <c r="K73" s="4"/>
      <c r="L73" s="793"/>
    </row>
    <row r="74" spans="2:12">
      <c r="B74" s="635"/>
      <c r="J74" s="32"/>
      <c r="K74" s="4"/>
      <c r="L74" s="793"/>
    </row>
    <row r="75" spans="2:12">
      <c r="B75" s="635"/>
      <c r="J75" s="32"/>
      <c r="K75" s="4"/>
      <c r="L75" s="793"/>
    </row>
    <row r="76" spans="2:12">
      <c r="B76" s="635"/>
      <c r="J76" s="32"/>
      <c r="K76" s="4"/>
      <c r="L76" s="793"/>
    </row>
    <row r="77" spans="2:12">
      <c r="B77" s="635"/>
      <c r="J77" s="32"/>
      <c r="K77" s="4"/>
      <c r="L77" s="793"/>
    </row>
    <row r="78" spans="2:12">
      <c r="B78" s="635"/>
      <c r="J78" s="32"/>
      <c r="K78" s="4"/>
      <c r="L78" s="793"/>
    </row>
    <row r="79" spans="2:12">
      <c r="B79" s="635"/>
      <c r="J79" s="32"/>
      <c r="K79" s="4"/>
      <c r="L79" s="793"/>
    </row>
    <row r="80" spans="2:12">
      <c r="B80" s="635"/>
      <c r="J80" s="32"/>
      <c r="K80" s="4"/>
      <c r="L80" s="793"/>
    </row>
    <row r="81" spans="2:12">
      <c r="B81" s="635"/>
      <c r="J81" s="32"/>
      <c r="K81" s="4"/>
      <c r="L81" s="793"/>
    </row>
    <row r="82" spans="2:12">
      <c r="B82" s="635"/>
      <c r="J82" s="32"/>
      <c r="K82" s="4"/>
      <c r="L82" s="793"/>
    </row>
    <row r="83" spans="2:12">
      <c r="B83" s="635"/>
      <c r="J83" s="32"/>
      <c r="K83" s="4"/>
      <c r="L83" s="793"/>
    </row>
    <row r="84" spans="2:12">
      <c r="B84" s="635"/>
      <c r="J84" s="32"/>
      <c r="K84" s="4"/>
      <c r="L84" s="793"/>
    </row>
    <row r="85" spans="2:12">
      <c r="B85" s="635"/>
      <c r="J85" s="32"/>
      <c r="K85" s="4"/>
      <c r="L85" s="793"/>
    </row>
    <row r="86" spans="2:12">
      <c r="B86" s="635"/>
      <c r="J86" s="32"/>
      <c r="K86" s="4"/>
      <c r="L86" s="793"/>
    </row>
    <row r="87" spans="2:12">
      <c r="B87" s="635"/>
      <c r="J87" s="32"/>
      <c r="K87" s="4"/>
      <c r="L87" s="793"/>
    </row>
    <row r="88" spans="2:12">
      <c r="B88" s="635"/>
      <c r="J88" s="32"/>
      <c r="K88" s="4"/>
      <c r="L88" s="793"/>
    </row>
    <row r="89" spans="2:12">
      <c r="B89" s="635"/>
      <c r="J89" s="32"/>
      <c r="K89" s="4"/>
      <c r="L89" s="793"/>
    </row>
    <row r="90" spans="2:12">
      <c r="B90" s="635"/>
      <c r="J90" s="32"/>
      <c r="K90" s="4"/>
      <c r="L90" s="793"/>
    </row>
    <row r="91" spans="2:12">
      <c r="B91" s="635"/>
      <c r="J91" s="32"/>
      <c r="K91" s="4"/>
      <c r="L91" s="793"/>
    </row>
    <row r="92" spans="2:12">
      <c r="B92" s="635"/>
      <c r="J92" s="32"/>
      <c r="K92" s="4"/>
      <c r="L92" s="793"/>
    </row>
    <row r="93" spans="2:12">
      <c r="B93" s="635"/>
      <c r="J93" s="32"/>
      <c r="K93" s="4"/>
      <c r="L93" s="793"/>
    </row>
    <row r="94" spans="2:12">
      <c r="B94" s="635"/>
      <c r="J94" s="32"/>
      <c r="K94" s="4"/>
      <c r="L94" s="793"/>
    </row>
    <row r="95" spans="2:12">
      <c r="B95" s="635"/>
      <c r="J95" s="32"/>
      <c r="K95" s="4"/>
      <c r="L95" s="793"/>
    </row>
    <row r="96" spans="2:12">
      <c r="B96" s="635"/>
      <c r="J96" s="32"/>
      <c r="K96" s="4"/>
      <c r="L96" s="793"/>
    </row>
    <row r="97" spans="2:12">
      <c r="B97" s="635"/>
      <c r="J97" s="32"/>
      <c r="K97" s="4"/>
      <c r="L97" s="793"/>
    </row>
    <row r="98" spans="2:12">
      <c r="B98" s="635"/>
      <c r="J98" s="32"/>
      <c r="K98" s="4"/>
      <c r="L98" s="793"/>
    </row>
    <row r="99" spans="2:12">
      <c r="B99" s="635"/>
      <c r="J99" s="32"/>
      <c r="K99" s="4"/>
      <c r="L99" s="793"/>
    </row>
    <row r="100" spans="2:12">
      <c r="B100" s="635"/>
      <c r="J100" s="32"/>
      <c r="K100" s="4"/>
      <c r="L100" s="793"/>
    </row>
    <row r="101" spans="2:12">
      <c r="B101" s="635"/>
      <c r="J101" s="32"/>
      <c r="K101" s="4"/>
      <c r="L101" s="793"/>
    </row>
    <row r="102" spans="2:12">
      <c r="B102" s="635"/>
      <c r="J102" s="32"/>
      <c r="K102" s="4"/>
      <c r="L102" s="793"/>
    </row>
    <row r="103" spans="2:12">
      <c r="B103" s="635"/>
      <c r="J103" s="32"/>
      <c r="K103" s="4"/>
      <c r="L103" s="793"/>
    </row>
    <row r="104" spans="2:12">
      <c r="B104" s="635"/>
      <c r="J104" s="32"/>
      <c r="K104" s="4"/>
      <c r="L104" s="793"/>
    </row>
    <row r="105" spans="2:12">
      <c r="B105" s="635"/>
      <c r="J105" s="32"/>
      <c r="K105" s="4"/>
      <c r="L105" s="793"/>
    </row>
    <row r="106" spans="2:12">
      <c r="B106" s="635"/>
      <c r="J106" s="32"/>
      <c r="K106" s="4"/>
      <c r="L106" s="793"/>
    </row>
    <row r="107" spans="2:12">
      <c r="B107" s="635"/>
      <c r="J107" s="32"/>
      <c r="K107" s="4"/>
      <c r="L107" s="793"/>
    </row>
    <row r="108" spans="2:12">
      <c r="B108" s="635"/>
      <c r="J108" s="32"/>
      <c r="K108" s="4"/>
      <c r="L108" s="793"/>
    </row>
    <row r="109" spans="2:12">
      <c r="B109" s="635"/>
      <c r="J109" s="32"/>
      <c r="K109" s="4"/>
      <c r="L109" s="793"/>
    </row>
    <row r="110" spans="2:12">
      <c r="B110" s="635"/>
      <c r="J110" s="32"/>
      <c r="K110" s="4"/>
      <c r="L110" s="793"/>
    </row>
    <row r="111" spans="2:12">
      <c r="B111" s="635"/>
      <c r="J111" s="32"/>
      <c r="K111" s="4"/>
      <c r="L111" s="793"/>
    </row>
    <row r="112" spans="2:12">
      <c r="B112" s="635"/>
      <c r="J112" s="32"/>
      <c r="K112" s="4"/>
      <c r="L112" s="793"/>
    </row>
    <row r="113" spans="2:12">
      <c r="B113" s="635"/>
      <c r="J113" s="32"/>
      <c r="K113" s="4"/>
      <c r="L113" s="793"/>
    </row>
    <row r="114" spans="2:12">
      <c r="B114" s="635"/>
      <c r="J114" s="32"/>
      <c r="K114" s="4"/>
      <c r="L114" s="793"/>
    </row>
    <row r="115" spans="2:12">
      <c r="B115" s="635"/>
      <c r="J115" s="32"/>
      <c r="K115" s="4"/>
      <c r="L115" s="793"/>
    </row>
    <row r="116" spans="2:12">
      <c r="B116" s="635"/>
      <c r="J116" s="32"/>
      <c r="K116" s="4"/>
      <c r="L116" s="793"/>
    </row>
    <row r="117" spans="2:12">
      <c r="B117" s="635"/>
      <c r="J117" s="32"/>
      <c r="K117" s="4"/>
      <c r="L117" s="793"/>
    </row>
    <row r="118" spans="2:12">
      <c r="B118" s="635"/>
      <c r="J118" s="32"/>
      <c r="K118" s="4"/>
      <c r="L118" s="793"/>
    </row>
    <row r="119" spans="2:12">
      <c r="B119" s="635"/>
      <c r="J119" s="32"/>
      <c r="K119" s="4"/>
      <c r="L119" s="793"/>
    </row>
    <row r="120" spans="2:12">
      <c r="B120" s="635"/>
      <c r="J120" s="32"/>
      <c r="K120" s="4"/>
      <c r="L120" s="793"/>
    </row>
    <row r="121" spans="2:12">
      <c r="B121" s="635"/>
      <c r="J121" s="32"/>
      <c r="K121" s="4"/>
      <c r="L121" s="793"/>
    </row>
    <row r="122" spans="2:12">
      <c r="B122" s="635"/>
      <c r="J122" s="32"/>
      <c r="K122" s="4"/>
      <c r="L122" s="793"/>
    </row>
    <row r="123" spans="2:12">
      <c r="B123" s="635"/>
      <c r="J123" s="32"/>
      <c r="K123" s="4"/>
      <c r="L123" s="793"/>
    </row>
    <row r="124" spans="2:12">
      <c r="B124" s="635"/>
      <c r="J124" s="32"/>
      <c r="K124" s="4"/>
      <c r="L124" s="793"/>
    </row>
    <row r="125" spans="2:12">
      <c r="B125" s="635"/>
      <c r="J125" s="32"/>
      <c r="K125" s="4"/>
      <c r="L125" s="793"/>
    </row>
    <row r="126" spans="2:12">
      <c r="B126" s="635"/>
      <c r="J126" s="32"/>
      <c r="K126" s="4"/>
      <c r="L126" s="793"/>
    </row>
    <row r="127" spans="2:12">
      <c r="B127" s="635"/>
      <c r="J127" s="32"/>
      <c r="K127" s="4"/>
      <c r="L127" s="793"/>
    </row>
    <row r="128" spans="2:12">
      <c r="B128" s="635"/>
      <c r="J128" s="32"/>
      <c r="K128" s="4"/>
      <c r="L128" s="793"/>
    </row>
    <row r="129" spans="2:12">
      <c r="B129" s="635"/>
      <c r="J129" s="32"/>
      <c r="K129" s="4"/>
      <c r="L129" s="793"/>
    </row>
    <row r="130" spans="2:12">
      <c r="B130" s="635"/>
      <c r="J130" s="32"/>
      <c r="K130" s="4"/>
      <c r="L130" s="793"/>
    </row>
    <row r="131" spans="2:12">
      <c r="B131" s="635"/>
      <c r="J131" s="32"/>
      <c r="K131" s="4"/>
      <c r="L131" s="793"/>
    </row>
    <row r="132" spans="2:12">
      <c r="B132" s="635"/>
      <c r="J132" s="32"/>
      <c r="K132" s="4"/>
      <c r="L132" s="793"/>
    </row>
    <row r="133" spans="2:12">
      <c r="B133" s="635"/>
      <c r="J133" s="32"/>
      <c r="K133" s="4"/>
      <c r="L133" s="793"/>
    </row>
    <row r="134" spans="2:12">
      <c r="B134" s="635"/>
      <c r="J134" s="32"/>
      <c r="K134" s="4"/>
      <c r="L134" s="793"/>
    </row>
    <row r="135" spans="2:12">
      <c r="B135" s="635"/>
      <c r="J135" s="32"/>
      <c r="K135" s="4"/>
      <c r="L135" s="793"/>
    </row>
    <row r="136" spans="2:12">
      <c r="B136" s="635"/>
      <c r="J136" s="32"/>
      <c r="K136" s="4"/>
      <c r="L136" s="793"/>
    </row>
    <row r="137" spans="2:12">
      <c r="B137" s="635"/>
      <c r="J137" s="32"/>
      <c r="K137" s="4"/>
      <c r="L137" s="793"/>
    </row>
    <row r="138" spans="2:12">
      <c r="B138" s="635"/>
      <c r="J138" s="32"/>
      <c r="K138" s="4"/>
      <c r="L138" s="793"/>
    </row>
    <row r="139" spans="2:12">
      <c r="B139" s="635"/>
      <c r="J139" s="32"/>
      <c r="K139" s="4"/>
      <c r="L139" s="793"/>
    </row>
    <row r="140" spans="2:12">
      <c r="B140" s="635"/>
      <c r="J140" s="32"/>
      <c r="K140" s="4"/>
      <c r="L140" s="793"/>
    </row>
    <row r="141" spans="2:12">
      <c r="B141" s="635"/>
      <c r="J141" s="32"/>
      <c r="K141" s="4"/>
      <c r="L141" s="793"/>
    </row>
    <row r="142" spans="2:12">
      <c r="B142" s="635"/>
      <c r="J142" s="32"/>
      <c r="K142" s="4"/>
      <c r="L142" s="793"/>
    </row>
    <row r="143" spans="2:12">
      <c r="B143" s="635"/>
      <c r="J143" s="32"/>
      <c r="K143" s="4"/>
      <c r="L143" s="793"/>
    </row>
    <row r="144" spans="2:12">
      <c r="B144" s="635"/>
      <c r="J144" s="32"/>
      <c r="K144" s="4"/>
      <c r="L144" s="793"/>
    </row>
    <row r="145" spans="2:12">
      <c r="B145" s="635"/>
      <c r="J145" s="32"/>
      <c r="K145" s="4"/>
      <c r="L145" s="793"/>
    </row>
    <row r="146" spans="2:12">
      <c r="B146" s="635"/>
      <c r="J146" s="32"/>
      <c r="K146" s="4"/>
      <c r="L146" s="793"/>
    </row>
    <row r="147" spans="2:12">
      <c r="B147" s="635"/>
      <c r="J147" s="32"/>
      <c r="K147" s="4"/>
      <c r="L147" s="793"/>
    </row>
    <row r="148" spans="2:12">
      <c r="B148" s="635"/>
      <c r="J148" s="32"/>
      <c r="K148" s="4"/>
      <c r="L148" s="793"/>
    </row>
    <row r="149" spans="2:12">
      <c r="B149" s="635"/>
      <c r="J149" s="32"/>
      <c r="K149" s="4"/>
      <c r="L149" s="793"/>
    </row>
    <row r="150" spans="2:12">
      <c r="B150" s="635"/>
      <c r="J150" s="32"/>
      <c r="K150" s="4"/>
      <c r="L150" s="793"/>
    </row>
    <row r="151" spans="2:12">
      <c r="B151" s="635"/>
      <c r="J151" s="32"/>
      <c r="K151" s="4"/>
      <c r="L151" s="793"/>
    </row>
    <row r="152" spans="2:12">
      <c r="B152" s="635"/>
      <c r="J152" s="32"/>
      <c r="K152" s="4"/>
      <c r="L152" s="793"/>
    </row>
    <row r="153" spans="2:12">
      <c r="B153" s="635"/>
      <c r="J153" s="32"/>
      <c r="K153" s="4"/>
      <c r="L153" s="793"/>
    </row>
    <row r="154" spans="2:12">
      <c r="B154" s="635"/>
      <c r="J154" s="32"/>
      <c r="K154" s="4"/>
      <c r="L154" s="793"/>
    </row>
    <row r="155" spans="2:12">
      <c r="B155" s="635"/>
      <c r="J155" s="32"/>
      <c r="K155" s="4"/>
      <c r="L155" s="793"/>
    </row>
    <row r="156" spans="2:12">
      <c r="B156" s="635"/>
      <c r="J156" s="32"/>
      <c r="K156" s="4"/>
      <c r="L156" s="793"/>
    </row>
    <row r="157" spans="2:12">
      <c r="B157" s="635"/>
      <c r="J157" s="32"/>
      <c r="K157" s="4"/>
      <c r="L157" s="793"/>
    </row>
    <row r="158" spans="2:12">
      <c r="B158" s="635"/>
      <c r="J158" s="32"/>
      <c r="K158" s="4"/>
      <c r="L158" s="793"/>
    </row>
    <row r="159" spans="2:12">
      <c r="B159" s="635"/>
      <c r="J159" s="32"/>
      <c r="K159" s="4"/>
      <c r="L159" s="793"/>
    </row>
    <row r="160" spans="2:12">
      <c r="B160" s="635"/>
      <c r="J160" s="32"/>
      <c r="K160" s="4"/>
      <c r="L160" s="793"/>
    </row>
    <row r="161" spans="2:12">
      <c r="B161" s="635"/>
      <c r="J161" s="32"/>
      <c r="K161" s="4"/>
      <c r="L161" s="793"/>
    </row>
    <row r="162" spans="2:12">
      <c r="B162" s="635"/>
      <c r="J162" s="32"/>
      <c r="K162" s="4"/>
      <c r="L162" s="793"/>
    </row>
    <row r="163" spans="2:12">
      <c r="B163" s="635"/>
      <c r="J163" s="32"/>
      <c r="K163" s="4"/>
      <c r="L163" s="793"/>
    </row>
    <row r="164" spans="2:12">
      <c r="B164" s="635"/>
      <c r="J164" s="32"/>
      <c r="K164" s="4"/>
      <c r="L164" s="793"/>
    </row>
    <row r="165" spans="2:12">
      <c r="B165" s="635"/>
      <c r="J165" s="32"/>
      <c r="K165" s="4"/>
      <c r="L165" s="793"/>
    </row>
    <row r="166" spans="2:12">
      <c r="B166" s="635"/>
      <c r="J166" s="32"/>
      <c r="K166" s="4"/>
      <c r="L166" s="793"/>
    </row>
    <row r="167" spans="2:12">
      <c r="B167" s="635"/>
      <c r="J167" s="32"/>
      <c r="K167" s="4"/>
      <c r="L167" s="793"/>
    </row>
    <row r="168" spans="2:12">
      <c r="B168" s="635"/>
      <c r="J168" s="32"/>
      <c r="K168" s="4"/>
      <c r="L168" s="793"/>
    </row>
    <row r="169" spans="2:12">
      <c r="B169" s="635"/>
      <c r="J169" s="32"/>
      <c r="K169" s="4"/>
      <c r="L169" s="793"/>
    </row>
    <row r="170" spans="2:12">
      <c r="B170" s="635"/>
      <c r="J170" s="32"/>
      <c r="K170" s="4"/>
      <c r="L170" s="793"/>
    </row>
    <row r="171" spans="2:12">
      <c r="B171" s="635"/>
      <c r="J171" s="32"/>
      <c r="K171" s="4"/>
      <c r="L171" s="793"/>
    </row>
    <row r="172" spans="2:12">
      <c r="B172" s="635"/>
      <c r="J172" s="32"/>
      <c r="K172" s="4"/>
      <c r="L172" s="793"/>
    </row>
    <row r="173" spans="2:12">
      <c r="B173" s="635"/>
      <c r="J173" s="32"/>
      <c r="K173" s="4"/>
      <c r="L173" s="793"/>
    </row>
    <row r="174" spans="2:12">
      <c r="B174" s="635"/>
      <c r="J174" s="32"/>
      <c r="K174" s="4"/>
      <c r="L174" s="793"/>
    </row>
    <row r="175" spans="2:12">
      <c r="B175" s="635"/>
      <c r="J175" s="32"/>
      <c r="K175" s="4"/>
      <c r="L175" s="793"/>
    </row>
    <row r="176" spans="2:12">
      <c r="B176" s="635"/>
      <c r="J176" s="32"/>
      <c r="K176" s="4"/>
      <c r="L176" s="793"/>
    </row>
    <row r="177" spans="2:12">
      <c r="B177" s="635"/>
      <c r="J177" s="32"/>
      <c r="K177" s="4"/>
      <c r="L177" s="793"/>
    </row>
    <row r="178" spans="2:12">
      <c r="B178" s="635"/>
      <c r="J178" s="32"/>
      <c r="K178" s="4"/>
      <c r="L178" s="793"/>
    </row>
    <row r="179" spans="2:12">
      <c r="B179" s="635"/>
      <c r="J179" s="32"/>
      <c r="K179" s="4"/>
      <c r="L179" s="793"/>
    </row>
    <row r="180" spans="2:12">
      <c r="B180" s="635"/>
      <c r="J180" s="32"/>
      <c r="K180" s="4"/>
      <c r="L180" s="793"/>
    </row>
    <row r="181" spans="2:12">
      <c r="B181" s="635"/>
      <c r="J181" s="32"/>
      <c r="K181" s="4"/>
      <c r="L181" s="793"/>
    </row>
    <row r="182" spans="2:12">
      <c r="B182" s="635"/>
      <c r="J182" s="32"/>
      <c r="K182" s="4"/>
      <c r="L182" s="793"/>
    </row>
    <row r="183" spans="2:12">
      <c r="B183" s="635"/>
      <c r="J183" s="32"/>
      <c r="K183" s="4"/>
      <c r="L183" s="793"/>
    </row>
    <row r="184" spans="2:12">
      <c r="B184" s="635"/>
      <c r="J184" s="32"/>
      <c r="K184" s="4"/>
      <c r="L184" s="793"/>
    </row>
    <row r="185" spans="2:12">
      <c r="B185" s="635"/>
      <c r="J185" s="32"/>
      <c r="K185" s="4"/>
      <c r="L185" s="793"/>
    </row>
    <row r="186" spans="2:12">
      <c r="B186" s="635"/>
      <c r="J186" s="32"/>
      <c r="K186" s="4"/>
      <c r="L186" s="793"/>
    </row>
    <row r="187" spans="2:12">
      <c r="B187" s="635"/>
      <c r="J187" s="32"/>
      <c r="K187" s="4"/>
      <c r="L187" s="793"/>
    </row>
    <row r="188" spans="2:12">
      <c r="B188" s="635"/>
      <c r="J188" s="32"/>
      <c r="K188" s="4"/>
      <c r="L188" s="793"/>
    </row>
    <row r="189" spans="2:12">
      <c r="B189" s="635"/>
      <c r="J189" s="32"/>
      <c r="K189" s="4"/>
      <c r="L189" s="793"/>
    </row>
    <row r="190" spans="2:12">
      <c r="B190" s="635"/>
      <c r="J190" s="32"/>
      <c r="K190" s="4"/>
      <c r="L190" s="793"/>
    </row>
    <row r="191" spans="2:12">
      <c r="B191" s="635"/>
      <c r="J191" s="32"/>
      <c r="K191" s="4"/>
      <c r="L191" s="793"/>
    </row>
    <row r="192" spans="2:12">
      <c r="B192" s="635"/>
      <c r="J192" s="32"/>
      <c r="K192" s="4"/>
      <c r="L192" s="793"/>
    </row>
    <row r="193" spans="2:12">
      <c r="B193" s="635"/>
      <c r="J193" s="32"/>
      <c r="K193" s="4"/>
      <c r="L193" s="793"/>
    </row>
    <row r="194" spans="2:12">
      <c r="B194" s="635"/>
      <c r="J194" s="32"/>
      <c r="K194" s="4"/>
      <c r="L194" s="793"/>
    </row>
    <row r="195" spans="2:12">
      <c r="B195" s="635"/>
      <c r="J195" s="32"/>
      <c r="K195" s="4"/>
      <c r="L195" s="793"/>
    </row>
    <row r="196" spans="2:12">
      <c r="B196" s="635"/>
      <c r="J196" s="32"/>
      <c r="K196" s="4"/>
      <c r="L196" s="793"/>
    </row>
    <row r="197" spans="2:12">
      <c r="B197" s="635"/>
      <c r="J197" s="32"/>
      <c r="K197" s="4"/>
      <c r="L197" s="793"/>
    </row>
    <row r="198" spans="2:12">
      <c r="B198" s="635"/>
      <c r="J198" s="32"/>
      <c r="K198" s="4"/>
      <c r="L198" s="793"/>
    </row>
    <row r="199" spans="2:12">
      <c r="B199" s="635"/>
      <c r="J199" s="32"/>
      <c r="K199" s="4"/>
      <c r="L199" s="793"/>
    </row>
    <row r="200" spans="2:12">
      <c r="B200" s="635"/>
      <c r="J200" s="32"/>
      <c r="K200" s="4"/>
      <c r="L200" s="793"/>
    </row>
    <row r="201" spans="2:12">
      <c r="B201" s="635"/>
      <c r="J201" s="32"/>
      <c r="K201" s="4"/>
      <c r="L201" s="793"/>
    </row>
    <row r="202" spans="2:12">
      <c r="B202" s="635"/>
      <c r="J202" s="32"/>
      <c r="K202" s="4"/>
      <c r="L202" s="793"/>
    </row>
    <row r="203" spans="2:12">
      <c r="B203" s="635"/>
      <c r="J203" s="32"/>
      <c r="K203" s="4"/>
      <c r="L203" s="793"/>
    </row>
    <row r="204" spans="2:12">
      <c r="B204" s="635"/>
      <c r="J204" s="32"/>
      <c r="K204" s="4"/>
      <c r="L204" s="793"/>
    </row>
    <row r="205" spans="2:12">
      <c r="B205" s="635"/>
      <c r="J205" s="32"/>
      <c r="K205" s="32"/>
      <c r="L205" s="73"/>
    </row>
    <row r="206" spans="2:12">
      <c r="B206" s="635"/>
      <c r="J206" s="32"/>
      <c r="K206" s="32"/>
      <c r="L206" s="73"/>
    </row>
    <row r="207" spans="2:12">
      <c r="B207" s="635"/>
      <c r="J207" s="32"/>
      <c r="K207" s="32"/>
      <c r="L207" s="73"/>
    </row>
    <row r="208" spans="2:12">
      <c r="B208" s="635"/>
      <c r="J208" s="32"/>
      <c r="K208" s="32"/>
      <c r="L208" s="73"/>
    </row>
    <row r="209" spans="1:12">
      <c r="B209" s="635"/>
      <c r="J209" s="32"/>
      <c r="K209" s="32"/>
      <c r="L209" s="73"/>
    </row>
    <row r="210" spans="1:12">
      <c r="B210" s="635"/>
      <c r="J210" s="32"/>
      <c r="K210" s="32"/>
      <c r="L210" s="73"/>
    </row>
    <row r="211" spans="1:12">
      <c r="B211" s="635"/>
      <c r="J211" s="32"/>
      <c r="K211" s="32"/>
      <c r="L211" s="73"/>
    </row>
    <row r="212" spans="1:12">
      <c r="B212" s="635"/>
      <c r="J212" s="32"/>
      <c r="K212" s="32"/>
      <c r="L212" s="73"/>
    </row>
    <row r="213" spans="1:12">
      <c r="B213" s="635"/>
      <c r="J213" s="32"/>
      <c r="K213" s="32"/>
      <c r="L213" s="73"/>
    </row>
    <row r="214" spans="1:12">
      <c r="B214" s="635"/>
      <c r="J214" s="32"/>
      <c r="K214" s="32"/>
      <c r="L214" s="73"/>
    </row>
    <row r="215" spans="1:12">
      <c r="B215" s="635"/>
      <c r="J215" s="32"/>
      <c r="K215" s="32"/>
      <c r="L215" s="73"/>
    </row>
    <row r="216" spans="1:12">
      <c r="B216" s="635"/>
      <c r="J216" s="32"/>
      <c r="K216" s="32"/>
      <c r="L216" s="73"/>
    </row>
    <row r="217" spans="1:12">
      <c r="B217" s="635"/>
      <c r="J217" s="32"/>
      <c r="K217" s="32"/>
      <c r="L217" s="73"/>
    </row>
    <row r="218" spans="1:12">
      <c r="A218" s="33"/>
      <c r="B218" s="635"/>
      <c r="J218" s="32"/>
      <c r="K218" s="32"/>
      <c r="L218" s="73"/>
    </row>
    <row r="219" spans="1:12">
      <c r="B219" s="635"/>
      <c r="J219" s="32"/>
      <c r="K219" s="32"/>
      <c r="L219" s="118"/>
    </row>
    <row r="220" spans="1:12">
      <c r="B220" s="635"/>
      <c r="J220" s="32"/>
      <c r="K220" s="32"/>
      <c r="L220" s="73"/>
    </row>
    <row r="221" spans="1:12">
      <c r="B221" s="635"/>
      <c r="J221" s="32"/>
      <c r="K221" s="32"/>
      <c r="L221" s="73"/>
    </row>
    <row r="222" spans="1:12">
      <c r="B222" s="635"/>
      <c r="J222" s="32"/>
      <c r="K222" s="32"/>
      <c r="L222" s="73"/>
    </row>
    <row r="223" spans="1:12">
      <c r="B223" s="635"/>
      <c r="J223" s="32"/>
      <c r="K223" s="32"/>
      <c r="L223" s="73"/>
    </row>
    <row r="224" spans="1:12">
      <c r="B224" s="635"/>
      <c r="J224" s="32"/>
      <c r="K224" s="32"/>
      <c r="L224" s="73"/>
    </row>
    <row r="225" spans="2:12">
      <c r="B225" s="635"/>
      <c r="J225" s="32"/>
      <c r="K225" s="32"/>
      <c r="L225" s="73"/>
    </row>
    <row r="226" spans="2:12">
      <c r="B226"/>
      <c r="C226"/>
      <c r="D226"/>
      <c r="E226"/>
      <c r="F226"/>
      <c r="G226"/>
      <c r="H226"/>
      <c r="I226"/>
      <c r="J226"/>
      <c r="K226" s="32"/>
      <c r="L226" s="73"/>
    </row>
    <row r="227" spans="2:12">
      <c r="B227" s="635"/>
      <c r="J227" s="32"/>
      <c r="K227" s="32"/>
      <c r="L227" s="73"/>
    </row>
    <row r="228" spans="2:12">
      <c r="B228" s="635"/>
      <c r="J228" s="32"/>
      <c r="K228" s="32"/>
      <c r="L228" s="73"/>
    </row>
    <row r="229" spans="2:12">
      <c r="B229" s="635"/>
      <c r="J229" s="32"/>
      <c r="K229" s="32"/>
      <c r="L229" s="73"/>
    </row>
    <row r="230" spans="2:12">
      <c r="B230" s="635"/>
      <c r="J230" s="32"/>
      <c r="K230" s="32"/>
      <c r="L230" s="73"/>
    </row>
    <row r="231" spans="2:12">
      <c r="B231" s="635"/>
      <c r="J231" s="32"/>
      <c r="K231" s="32"/>
      <c r="L231" s="73"/>
    </row>
    <row r="232" spans="2:12">
      <c r="B232" s="635"/>
      <c r="J232" s="32"/>
      <c r="K232" s="32"/>
      <c r="L232" s="73"/>
    </row>
    <row r="233" spans="2:12">
      <c r="B233" s="635"/>
      <c r="J233" s="32"/>
      <c r="K233" s="32"/>
      <c r="L233" s="73"/>
    </row>
    <row r="234" spans="2:12">
      <c r="B234" s="635"/>
      <c r="J234" s="32"/>
      <c r="K234" s="32"/>
      <c r="L234" s="73"/>
    </row>
    <row r="235" spans="2:12">
      <c r="B235" s="635"/>
      <c r="J235" s="32"/>
      <c r="K235" s="32"/>
      <c r="L235" s="73"/>
    </row>
    <row r="236" spans="2:12">
      <c r="B236" s="635"/>
      <c r="J236" s="32"/>
      <c r="K236" s="32"/>
      <c r="L236" s="73"/>
    </row>
    <row r="237" spans="2:12">
      <c r="B237" s="635"/>
      <c r="J237" s="32"/>
      <c r="K237" s="32"/>
      <c r="L237" s="73"/>
    </row>
    <row r="238" spans="2:12">
      <c r="B238" s="635"/>
      <c r="J238" s="32"/>
      <c r="K238" s="32"/>
      <c r="L238" s="73"/>
    </row>
    <row r="239" spans="2:12">
      <c r="B239" s="635"/>
      <c r="J239" s="32"/>
      <c r="K239" s="32"/>
      <c r="L239" s="73"/>
    </row>
    <row r="240" spans="2:12">
      <c r="B240" s="635"/>
      <c r="J240" s="32"/>
      <c r="K240" s="32"/>
      <c r="L240" s="73"/>
    </row>
    <row r="241" spans="1:12">
      <c r="B241" s="635"/>
      <c r="J241" s="32"/>
      <c r="K241" s="32"/>
      <c r="L241" s="73"/>
    </row>
    <row r="242" spans="1:12">
      <c r="B242" s="635"/>
      <c r="J242" s="32"/>
      <c r="K242" s="32"/>
      <c r="L242" s="73"/>
    </row>
    <row r="243" spans="1:12">
      <c r="B243" s="635"/>
      <c r="J243" s="32"/>
      <c r="K243" s="32"/>
      <c r="L243" s="73"/>
    </row>
    <row r="244" spans="1:12">
      <c r="B244" s="635"/>
      <c r="J244" s="32"/>
      <c r="K244" s="32"/>
      <c r="L244" s="118"/>
    </row>
    <row r="245" spans="1:12">
      <c r="B245" s="635"/>
      <c r="J245" s="32"/>
      <c r="K245" s="32"/>
      <c r="L245" s="73"/>
    </row>
    <row r="246" spans="1:12">
      <c r="A246" s="33"/>
      <c r="B246" s="635"/>
      <c r="J246" s="32"/>
      <c r="K246" s="32"/>
      <c r="L246" s="73"/>
    </row>
    <row r="247" spans="1:12">
      <c r="B247" s="635"/>
      <c r="J247" s="32"/>
      <c r="K247" s="32"/>
      <c r="L247" s="73"/>
    </row>
    <row r="248" spans="1:12">
      <c r="B248" s="635"/>
      <c r="J248" s="32"/>
      <c r="K248" s="32"/>
      <c r="L248" s="73"/>
    </row>
    <row r="249" spans="1:12">
      <c r="B249" s="635"/>
      <c r="J249" s="32"/>
      <c r="K249" s="32"/>
      <c r="L249" s="73"/>
    </row>
    <row r="250" spans="1:12">
      <c r="B250" s="635"/>
      <c r="J250" s="32"/>
      <c r="K250" s="32"/>
      <c r="L250" s="73"/>
    </row>
    <row r="251" spans="1:12">
      <c r="B251" s="635"/>
      <c r="J251" s="32"/>
      <c r="K251" s="32"/>
      <c r="L251" s="73"/>
    </row>
    <row r="252" spans="1:12">
      <c r="B252" s="635"/>
      <c r="J252" s="32"/>
      <c r="K252" s="32"/>
      <c r="L252" s="73"/>
    </row>
    <row r="253" spans="1:12">
      <c r="B253" s="635"/>
      <c r="J253" s="32"/>
      <c r="K253" s="32"/>
      <c r="L253" s="73"/>
    </row>
    <row r="254" spans="1:12">
      <c r="B254" s="635"/>
      <c r="J254" s="32"/>
      <c r="K254" s="32"/>
      <c r="L254" s="73"/>
    </row>
    <row r="255" spans="1:12">
      <c r="B255" s="635"/>
      <c r="J255" s="32"/>
      <c r="K255" s="32"/>
      <c r="L255" s="73"/>
    </row>
    <row r="256" spans="1:12">
      <c r="B256" s="635"/>
      <c r="J256" s="32"/>
      <c r="K256" s="32"/>
      <c r="L256" s="73"/>
    </row>
    <row r="257" spans="2:12">
      <c r="B257" s="635"/>
      <c r="J257" s="32"/>
      <c r="K257" s="32"/>
      <c r="L257" s="73"/>
    </row>
    <row r="258" spans="2:12">
      <c r="B258" s="635"/>
      <c r="J258" s="32"/>
      <c r="K258" s="32"/>
      <c r="L258" s="73"/>
    </row>
    <row r="259" spans="2:12">
      <c r="B259" s="635"/>
      <c r="J259" s="32"/>
      <c r="K259" s="32"/>
      <c r="L259" s="73"/>
    </row>
    <row r="260" spans="2:12">
      <c r="B260" s="635"/>
      <c r="J260" s="32"/>
      <c r="K260" s="32"/>
      <c r="L260" s="73"/>
    </row>
    <row r="261" spans="2:12">
      <c r="B261" s="635"/>
      <c r="J261" s="32"/>
      <c r="K261" s="32"/>
      <c r="L261" s="73"/>
    </row>
    <row r="262" spans="2:12">
      <c r="B262" s="635"/>
      <c r="J262" s="32"/>
      <c r="K262" s="32"/>
      <c r="L262" s="73"/>
    </row>
    <row r="263" spans="2:12">
      <c r="B263" s="635"/>
      <c r="J263" s="32"/>
      <c r="K263" s="32"/>
      <c r="L263" s="73"/>
    </row>
    <row r="264" spans="2:12">
      <c r="B264" s="635"/>
      <c r="J264" s="32"/>
      <c r="L264" s="73"/>
    </row>
    <row r="265" spans="2:12">
      <c r="B265" s="635"/>
      <c r="J265" s="32"/>
      <c r="K265" s="32"/>
      <c r="L265" s="73"/>
    </row>
    <row r="266" spans="2:12">
      <c r="B266" s="635"/>
      <c r="J266" s="32"/>
      <c r="K266" s="32"/>
      <c r="L266" s="73"/>
    </row>
    <row r="267" spans="2:12">
      <c r="B267" s="635"/>
      <c r="J267" s="32"/>
      <c r="K267" s="32"/>
      <c r="L267" s="73"/>
    </row>
    <row r="268" spans="2:12">
      <c r="B268" s="635"/>
      <c r="J268" s="32"/>
      <c r="K268" s="32"/>
      <c r="L268" s="73"/>
    </row>
    <row r="269" spans="2:12">
      <c r="B269" s="635"/>
      <c r="J269" s="32"/>
      <c r="K269" s="32"/>
      <c r="L269" s="73"/>
    </row>
    <row r="270" spans="2:12">
      <c r="B270" s="635"/>
      <c r="J270" s="32"/>
      <c r="K270" s="32"/>
      <c r="L270" s="73"/>
    </row>
    <row r="271" spans="2:12">
      <c r="B271" s="635"/>
      <c r="J271" s="32"/>
      <c r="K271" s="32"/>
      <c r="L271" s="73"/>
    </row>
    <row r="272" spans="2:12">
      <c r="B272" s="635"/>
      <c r="J272" s="32"/>
      <c r="K272" s="32"/>
      <c r="L272" s="73"/>
    </row>
    <row r="273" spans="2:12">
      <c r="B273" s="635"/>
      <c r="J273" s="32"/>
      <c r="K273" s="32"/>
      <c r="L273" s="73"/>
    </row>
    <row r="274" spans="2:12">
      <c r="B274" s="635"/>
      <c r="J274" s="32"/>
      <c r="K274" s="32"/>
      <c r="L274" s="73"/>
    </row>
    <row r="275" spans="2:12">
      <c r="B275" s="635"/>
      <c r="J275" s="32"/>
      <c r="K275" s="32"/>
      <c r="L275" s="73"/>
    </row>
    <row r="276" spans="2:12">
      <c r="B276" s="635"/>
      <c r="J276" s="32"/>
      <c r="K276" s="32"/>
      <c r="L276" s="73"/>
    </row>
    <row r="277" spans="2:12">
      <c r="B277" s="635"/>
      <c r="J277" s="32"/>
      <c r="K277" s="32"/>
      <c r="L277" s="73"/>
    </row>
    <row r="278" spans="2:12">
      <c r="B278" s="635"/>
      <c r="J278" s="32"/>
      <c r="K278" s="32"/>
      <c r="L278" s="73"/>
    </row>
    <row r="279" spans="2:12">
      <c r="B279" s="635"/>
      <c r="J279" s="32"/>
      <c r="K279" s="32"/>
      <c r="L279" s="73"/>
    </row>
    <row r="280" spans="2:12">
      <c r="B280" s="635"/>
      <c r="J280" s="32"/>
      <c r="K280" s="32"/>
      <c r="L280" s="73"/>
    </row>
    <row r="281" spans="2:12">
      <c r="B281" s="635"/>
      <c r="J281" s="32"/>
      <c r="K281" s="32"/>
      <c r="L281" s="73"/>
    </row>
    <row r="282" spans="2:12">
      <c r="B282" s="635"/>
      <c r="J282" s="32"/>
      <c r="K282" s="32"/>
      <c r="L282" s="73"/>
    </row>
    <row r="283" spans="2:12">
      <c r="B283" s="635"/>
      <c r="J283" s="32"/>
      <c r="K283" s="32"/>
      <c r="L283" s="73"/>
    </row>
    <row r="284" spans="2:12">
      <c r="B284" s="635"/>
      <c r="J284" s="32"/>
      <c r="K284" s="32"/>
      <c r="L284" s="73"/>
    </row>
    <row r="285" spans="2:12">
      <c r="B285" s="635"/>
      <c r="J285" s="32"/>
      <c r="K285" s="32"/>
      <c r="L285" s="73"/>
    </row>
    <row r="286" spans="2:12">
      <c r="B286" s="635"/>
      <c r="J286" s="32"/>
      <c r="K286" s="32"/>
      <c r="L286" s="73"/>
    </row>
    <row r="287" spans="2:12">
      <c r="B287" s="635"/>
      <c r="J287" s="32"/>
      <c r="K287" s="32"/>
      <c r="L287" s="73"/>
    </row>
    <row r="288" spans="2:12">
      <c r="B288" s="635"/>
      <c r="J288" s="32"/>
      <c r="K288" s="32"/>
      <c r="L288" s="73"/>
    </row>
    <row r="289" spans="2:12">
      <c r="B289" s="635"/>
      <c r="J289" s="32"/>
      <c r="K289" s="32"/>
      <c r="L289" s="73"/>
    </row>
    <row r="290" spans="2:12">
      <c r="B290" s="635"/>
      <c r="D290"/>
      <c r="E290"/>
      <c r="F290"/>
      <c r="G290"/>
      <c r="H290"/>
      <c r="I290"/>
      <c r="J290"/>
      <c r="L290" s="73"/>
    </row>
    <row r="291" spans="2:12">
      <c r="B291" s="635"/>
      <c r="J291" s="32"/>
      <c r="K291" s="32"/>
      <c r="L291" s="73"/>
    </row>
    <row r="292" spans="2:12">
      <c r="B292" s="635"/>
      <c r="J292" s="32"/>
      <c r="K292" s="32"/>
      <c r="L292" s="73"/>
    </row>
    <row r="293" spans="2:12">
      <c r="B293" s="635"/>
      <c r="J293" s="32"/>
      <c r="K293" s="32"/>
      <c r="L293" s="73"/>
    </row>
    <row r="294" spans="2:12">
      <c r="B294" s="635"/>
      <c r="J294" s="32"/>
      <c r="K294" s="32"/>
      <c r="L294" s="73"/>
    </row>
    <row r="295" spans="2:12">
      <c r="B295" s="635"/>
      <c r="J295" s="32"/>
      <c r="K295" s="32"/>
      <c r="L295" s="73"/>
    </row>
    <row r="296" spans="2:12">
      <c r="B296" s="635"/>
      <c r="J296" s="32"/>
      <c r="K296" s="32"/>
      <c r="L296" s="73"/>
    </row>
    <row r="297" spans="2:12">
      <c r="B297" s="635"/>
      <c r="J297" s="32"/>
      <c r="K297" s="32"/>
      <c r="L297" s="73"/>
    </row>
    <row r="298" spans="2:12">
      <c r="B298" s="635"/>
      <c r="J298" s="32"/>
      <c r="K298" s="32"/>
      <c r="L298" s="73"/>
    </row>
    <row r="299" spans="2:12">
      <c r="B299" s="635"/>
      <c r="J299" s="32"/>
      <c r="K299" s="32"/>
      <c r="L299" s="73"/>
    </row>
    <row r="300" spans="2:12">
      <c r="B300" s="635"/>
      <c r="J300" s="32"/>
      <c r="K300" s="32"/>
      <c r="L300" s="73"/>
    </row>
    <row r="301" spans="2:12">
      <c r="B301" s="635"/>
      <c r="J301" s="32"/>
      <c r="K301" s="32"/>
      <c r="L301" s="73"/>
    </row>
    <row r="302" spans="2:12">
      <c r="B302" s="635"/>
      <c r="J302" s="32"/>
      <c r="K302" s="32"/>
      <c r="L302" s="73"/>
    </row>
    <row r="303" spans="2:12">
      <c r="B303" s="635"/>
      <c r="J303" s="32"/>
      <c r="K303" s="32"/>
      <c r="L303" s="73"/>
    </row>
    <row r="304" spans="2:12">
      <c r="B304" s="635"/>
      <c r="J304" s="32"/>
      <c r="K304" s="32"/>
      <c r="L304" s="73"/>
    </row>
    <row r="305" spans="2:12">
      <c r="B305" s="635"/>
      <c r="J305" s="32"/>
      <c r="K305" s="32"/>
      <c r="L305" s="73"/>
    </row>
    <row r="306" spans="2:12">
      <c r="B306" s="635"/>
      <c r="J306" s="32"/>
      <c r="K306" s="32"/>
      <c r="L306" s="73"/>
    </row>
    <row r="307" spans="2:12">
      <c r="B307" s="635"/>
      <c r="J307" s="32"/>
      <c r="K307" s="32"/>
      <c r="L307" s="73"/>
    </row>
    <row r="308" spans="2:12">
      <c r="B308" s="635"/>
      <c r="J308" s="32"/>
      <c r="K308" s="32"/>
      <c r="L308" s="73"/>
    </row>
    <row r="309" spans="2:12">
      <c r="B309" s="635"/>
      <c r="J309" s="32"/>
      <c r="K309" s="32"/>
      <c r="L309" s="73"/>
    </row>
    <row r="310" spans="2:12">
      <c r="B310" s="635"/>
      <c r="J310" s="32"/>
      <c r="K310" s="32"/>
      <c r="L310" s="73"/>
    </row>
    <row r="311" spans="2:12">
      <c r="B311" s="635"/>
      <c r="J311" s="32"/>
      <c r="K311" s="32"/>
      <c r="L311" s="73"/>
    </row>
    <row r="312" spans="2:12">
      <c r="B312" s="635"/>
      <c r="J312" s="32"/>
      <c r="K312" s="32"/>
      <c r="L312" s="73"/>
    </row>
    <row r="313" spans="2:12">
      <c r="B313" s="635"/>
      <c r="J313" s="32"/>
      <c r="K313" s="32"/>
      <c r="L313" s="73"/>
    </row>
    <row r="314" spans="2:12">
      <c r="B314" s="635"/>
      <c r="J314" s="32"/>
      <c r="K314" s="32"/>
      <c r="L314" s="73"/>
    </row>
    <row r="315" spans="2:12">
      <c r="B315"/>
      <c r="C315"/>
      <c r="D315"/>
      <c r="E315"/>
      <c r="F315"/>
      <c r="G315"/>
      <c r="H315"/>
      <c r="I315"/>
      <c r="J315"/>
      <c r="L315" s="73"/>
    </row>
    <row r="316" spans="2:12">
      <c r="B316" s="635"/>
      <c r="J316" s="32"/>
      <c r="K316" s="32"/>
      <c r="L316" s="73"/>
    </row>
    <row r="317" spans="2:12">
      <c r="B317" s="635"/>
      <c r="J317" s="32"/>
      <c r="K317" s="32"/>
      <c r="L317" s="73"/>
    </row>
    <row r="318" spans="2:12">
      <c r="B318" s="635"/>
      <c r="J318" s="32"/>
      <c r="K318" s="32"/>
      <c r="L318" s="73"/>
    </row>
    <row r="319" spans="2:12">
      <c r="B319" s="635"/>
      <c r="J319" s="32"/>
      <c r="K319" s="32"/>
      <c r="L319" s="73"/>
    </row>
    <row r="320" spans="2:12">
      <c r="B320" s="635"/>
      <c r="J320" s="32"/>
      <c r="K320" s="32"/>
      <c r="L320" s="73"/>
    </row>
    <row r="321" spans="2:12">
      <c r="B321" s="635"/>
      <c r="J321" s="32"/>
      <c r="K321" s="32"/>
      <c r="L321" s="73"/>
    </row>
    <row r="322" spans="2:12">
      <c r="B322" s="635"/>
      <c r="J322" s="32"/>
      <c r="K322" s="32"/>
      <c r="L322" s="73"/>
    </row>
    <row r="323" spans="2:12">
      <c r="B323" s="635"/>
      <c r="J323" s="32"/>
      <c r="K323" s="32"/>
      <c r="L323" s="73"/>
    </row>
    <row r="324" spans="2:12">
      <c r="B324" s="635"/>
      <c r="J324" s="32"/>
      <c r="K324" s="32"/>
      <c r="L324" s="73"/>
    </row>
    <row r="325" spans="2:12">
      <c r="B325" s="635"/>
      <c r="J325" s="32"/>
      <c r="K325" s="32"/>
      <c r="L325" s="73"/>
    </row>
    <row r="326" spans="2:12">
      <c r="B326" s="635"/>
      <c r="J326" s="32"/>
      <c r="K326" s="32"/>
      <c r="L326" s="73"/>
    </row>
    <row r="327" spans="2:12">
      <c r="B327" s="635"/>
      <c r="J327" s="32"/>
      <c r="K327" s="32"/>
      <c r="L327" s="73"/>
    </row>
    <row r="328" spans="2:12">
      <c r="B328" s="635"/>
      <c r="J328" s="32"/>
      <c r="K328" s="32"/>
      <c r="L328" s="73"/>
    </row>
    <row r="329" spans="2:12">
      <c r="B329" s="635"/>
      <c r="J329" s="32"/>
      <c r="K329" s="32"/>
      <c r="L329" s="73"/>
    </row>
    <row r="330" spans="2:12">
      <c r="B330" s="635"/>
      <c r="J330" s="32"/>
      <c r="K330" s="32"/>
      <c r="L330" s="73"/>
    </row>
    <row r="331" spans="2:12">
      <c r="B331" s="635"/>
      <c r="J331" s="32"/>
      <c r="K331" s="32"/>
      <c r="L331" s="73"/>
    </row>
    <row r="332" spans="2:12">
      <c r="B332" s="635"/>
      <c r="J332" s="32"/>
      <c r="K332" s="32"/>
      <c r="L332" s="73"/>
    </row>
    <row r="333" spans="2:12">
      <c r="B333" s="635"/>
      <c r="J333" s="32"/>
      <c r="K333" s="32"/>
      <c r="L333" s="73"/>
    </row>
    <row r="334" spans="2:12">
      <c r="B334" s="635"/>
      <c r="J334" s="32"/>
      <c r="K334" s="32"/>
      <c r="L334" s="73"/>
    </row>
    <row r="335" spans="2:12">
      <c r="B335" s="635"/>
      <c r="J335" s="32"/>
      <c r="K335" s="32"/>
      <c r="L335" s="73"/>
    </row>
    <row r="336" spans="2:12">
      <c r="B336" s="635"/>
      <c r="J336" s="32"/>
      <c r="K336" s="32"/>
      <c r="L336" s="73"/>
    </row>
    <row r="337" spans="2:12">
      <c r="B337" s="635"/>
      <c r="J337" s="32"/>
      <c r="K337" s="32"/>
      <c r="L337" s="73"/>
    </row>
    <row r="338" spans="2:12">
      <c r="B338" s="635"/>
      <c r="J338" s="32"/>
      <c r="K338" s="32"/>
      <c r="L338" s="73"/>
    </row>
    <row r="339" spans="2:12">
      <c r="B339" s="635"/>
      <c r="J339" s="32"/>
      <c r="K339" s="32"/>
      <c r="L339" s="73"/>
    </row>
    <row r="340" spans="2:12">
      <c r="B340" s="635"/>
      <c r="J340" s="32"/>
      <c r="K340" s="32"/>
      <c r="L340" s="73"/>
    </row>
    <row r="341" spans="2:12">
      <c r="B341" s="635"/>
      <c r="J341" s="32"/>
      <c r="K341" s="32"/>
      <c r="L341" s="73"/>
    </row>
    <row r="342" spans="2:12">
      <c r="B342" s="635"/>
      <c r="J342" s="32"/>
      <c r="K342" s="32"/>
      <c r="L342" s="73"/>
    </row>
    <row r="343" spans="2:12">
      <c r="B343" s="635"/>
      <c r="J343" s="32"/>
      <c r="K343" s="32"/>
      <c r="L343" s="73"/>
    </row>
    <row r="344" spans="2:12">
      <c r="B344" s="635"/>
      <c r="J344" s="32"/>
      <c r="K344" s="32"/>
      <c r="L344" s="73"/>
    </row>
    <row r="345" spans="2:12">
      <c r="B345" s="635"/>
      <c r="J345" s="32"/>
      <c r="K345" s="32"/>
      <c r="L345" s="73"/>
    </row>
    <row r="346" spans="2:12">
      <c r="B346" s="635"/>
      <c r="J346" s="32"/>
      <c r="K346" s="32"/>
      <c r="L346" s="73"/>
    </row>
    <row r="347" spans="2:12">
      <c r="B347" s="635"/>
      <c r="J347" s="32"/>
      <c r="K347" s="32"/>
      <c r="L347" s="73"/>
    </row>
    <row r="348" spans="2:12">
      <c r="B348" s="635"/>
      <c r="J348" s="32"/>
      <c r="K348" s="32"/>
      <c r="L348" s="73"/>
    </row>
    <row r="349" spans="2:12">
      <c r="B349" s="635"/>
      <c r="J349" s="32"/>
      <c r="K349" s="32"/>
      <c r="L349" s="73"/>
    </row>
    <row r="350" spans="2:12">
      <c r="B350" s="635"/>
      <c r="J350" s="32"/>
      <c r="K350" s="32"/>
      <c r="L350" s="73"/>
    </row>
    <row r="351" spans="2:12">
      <c r="B351" s="635"/>
      <c r="J351" s="32"/>
      <c r="K351" s="32"/>
      <c r="L351" s="73"/>
    </row>
    <row r="352" spans="2:12">
      <c r="B352" s="635"/>
      <c r="J352" s="32"/>
      <c r="K352" s="32"/>
      <c r="L352" s="73"/>
    </row>
    <row r="353" spans="2:12">
      <c r="B353" s="635"/>
      <c r="J353" s="32"/>
      <c r="K353" s="32"/>
      <c r="L353" s="73"/>
    </row>
    <row r="354" spans="2:12">
      <c r="B354" s="635"/>
      <c r="J354" s="32"/>
      <c r="K354" s="32"/>
      <c r="L354" s="73"/>
    </row>
    <row r="355" spans="2:12">
      <c r="B355" s="635"/>
      <c r="J355" s="32"/>
      <c r="K355" s="32"/>
      <c r="L355" s="73"/>
    </row>
    <row r="356" spans="2:12">
      <c r="B356" s="635"/>
      <c r="J356" s="32"/>
      <c r="K356" s="32"/>
      <c r="L356" s="73"/>
    </row>
    <row r="357" spans="2:12">
      <c r="B357" s="635"/>
      <c r="J357" s="32"/>
      <c r="K357" s="32"/>
      <c r="L357" s="73"/>
    </row>
    <row r="358" spans="2:12">
      <c r="B358" s="635"/>
      <c r="J358" s="32"/>
      <c r="K358" s="32"/>
      <c r="L358" s="73"/>
    </row>
    <row r="359" spans="2:12">
      <c r="B359" s="635"/>
      <c r="J359" s="32"/>
      <c r="K359" s="32"/>
      <c r="L359" s="73"/>
    </row>
    <row r="360" spans="2:12">
      <c r="B360" s="635"/>
      <c r="J360" s="32"/>
      <c r="K360" s="32"/>
      <c r="L360" s="73"/>
    </row>
    <row r="361" spans="2:12">
      <c r="B361" s="635"/>
      <c r="J361" s="32"/>
      <c r="K361" s="32"/>
      <c r="L361" s="73"/>
    </row>
    <row r="362" spans="2:12">
      <c r="B362" s="635"/>
      <c r="J362" s="32"/>
      <c r="K362" s="32"/>
      <c r="L362" s="73"/>
    </row>
    <row r="363" spans="2:12">
      <c r="B363" s="635"/>
      <c r="J363" s="32"/>
      <c r="K363" s="32"/>
      <c r="L363" s="73"/>
    </row>
    <row r="364" spans="2:12">
      <c r="B364" s="635"/>
      <c r="J364" s="32"/>
      <c r="K364" s="32"/>
      <c r="L364" s="73"/>
    </row>
    <row r="365" spans="2:12">
      <c r="B365" s="635"/>
      <c r="J365" s="32"/>
      <c r="K365" s="32"/>
      <c r="L365" s="73"/>
    </row>
    <row r="366" spans="2:12">
      <c r="B366" s="635"/>
      <c r="J366" s="32"/>
      <c r="K366" s="32"/>
      <c r="L366" s="73"/>
    </row>
    <row r="367" spans="2:12">
      <c r="B367" s="635"/>
      <c r="J367" s="32"/>
      <c r="K367" s="32"/>
      <c r="L367" s="73"/>
    </row>
    <row r="368" spans="2:12">
      <c r="B368" s="635"/>
      <c r="J368" s="32"/>
      <c r="K368" s="32"/>
      <c r="L368" s="73"/>
    </row>
    <row r="369" spans="2:12">
      <c r="B369" s="635"/>
      <c r="J369" s="32"/>
      <c r="K369" s="32"/>
      <c r="L369" s="73"/>
    </row>
    <row r="370" spans="2:12">
      <c r="B370" s="635"/>
      <c r="J370" s="32"/>
      <c r="K370" s="32"/>
      <c r="L370" s="73"/>
    </row>
    <row r="371" spans="2:12">
      <c r="B371" s="635"/>
      <c r="J371" s="32"/>
      <c r="K371" s="32"/>
      <c r="L371" s="73"/>
    </row>
    <row r="372" spans="2:12">
      <c r="B372" s="635"/>
      <c r="J372" s="32"/>
      <c r="K372" s="32"/>
      <c r="L372" s="73"/>
    </row>
    <row r="373" spans="2:12">
      <c r="B373" s="635"/>
      <c r="J373" s="32"/>
      <c r="K373" s="32"/>
      <c r="L373" s="73"/>
    </row>
    <row r="374" spans="2:12">
      <c r="B374" s="635"/>
      <c r="J374" s="32"/>
      <c r="K374" s="32"/>
      <c r="L374" s="73"/>
    </row>
    <row r="375" spans="2:12">
      <c r="B375" s="635"/>
      <c r="J375" s="32"/>
      <c r="K375" s="32"/>
      <c r="L375" s="73"/>
    </row>
    <row r="376" spans="2:12">
      <c r="B376" s="635"/>
      <c r="J376" s="32"/>
      <c r="K376" s="32"/>
      <c r="L376" s="73"/>
    </row>
    <row r="377" spans="2:12">
      <c r="B377" s="635"/>
      <c r="J377" s="32"/>
      <c r="K377" s="32"/>
      <c r="L377" s="73"/>
    </row>
    <row r="378" spans="2:12">
      <c r="B378" s="635"/>
      <c r="J378" s="32"/>
      <c r="K378" s="32"/>
      <c r="L378" s="73"/>
    </row>
    <row r="379" spans="2:12">
      <c r="B379" s="635"/>
      <c r="J379" s="32"/>
      <c r="K379" s="32"/>
      <c r="L379" s="73"/>
    </row>
    <row r="380" spans="2:12">
      <c r="B380" s="635"/>
      <c r="J380" s="32"/>
      <c r="K380" s="32"/>
      <c r="L380" s="73"/>
    </row>
    <row r="381" spans="2:12">
      <c r="B381" s="635"/>
      <c r="J381" s="32"/>
      <c r="K381" s="32"/>
      <c r="L381" s="73"/>
    </row>
    <row r="382" spans="2:12">
      <c r="B382" s="635"/>
      <c r="J382" s="32"/>
      <c r="K382" s="32"/>
      <c r="L382" s="73"/>
    </row>
    <row r="383" spans="2:12">
      <c r="B383" s="635"/>
      <c r="J383" s="32"/>
      <c r="K383" s="32"/>
      <c r="L383" s="73"/>
    </row>
    <row r="384" spans="2:12">
      <c r="B384" s="635"/>
      <c r="J384" s="32"/>
      <c r="K384" s="32"/>
      <c r="L384" s="73"/>
    </row>
    <row r="385" spans="2:12">
      <c r="B385" s="635"/>
      <c r="J385" s="32"/>
      <c r="K385" s="32"/>
      <c r="L385" s="73"/>
    </row>
    <row r="386" spans="2:12">
      <c r="B386" s="635"/>
      <c r="J386" s="32"/>
      <c r="K386" s="32"/>
      <c r="L386" s="73"/>
    </row>
    <row r="387" spans="2:12">
      <c r="B387" s="635"/>
      <c r="J387" s="32"/>
      <c r="K387" s="32"/>
      <c r="L387" s="73"/>
    </row>
    <row r="388" spans="2:12">
      <c r="B388" s="635"/>
      <c r="J388" s="32"/>
      <c r="K388" s="32"/>
      <c r="L388" s="73"/>
    </row>
    <row r="389" spans="2:12">
      <c r="B389" s="635"/>
      <c r="J389" s="32"/>
      <c r="K389" s="32"/>
      <c r="L389" s="73"/>
    </row>
    <row r="390" spans="2:12">
      <c r="B390" s="635"/>
      <c r="J390" s="32"/>
      <c r="K390" s="32"/>
      <c r="L390" s="73"/>
    </row>
    <row r="391" spans="2:12">
      <c r="B391" s="635"/>
      <c r="J391" s="32"/>
      <c r="K391" s="32"/>
      <c r="L391" s="73"/>
    </row>
    <row r="392" spans="2:12">
      <c r="B392" s="635"/>
      <c r="J392" s="32"/>
      <c r="K392" s="32"/>
      <c r="L392" s="73"/>
    </row>
    <row r="393" spans="2:12">
      <c r="B393" s="635"/>
      <c r="J393" s="32"/>
      <c r="K393" s="32"/>
      <c r="L393" s="73"/>
    </row>
    <row r="394" spans="2:12">
      <c r="B394" s="635"/>
      <c r="J394" s="32"/>
      <c r="K394" s="32"/>
      <c r="L394" s="73"/>
    </row>
    <row r="395" spans="2:12">
      <c r="B395" s="635"/>
      <c r="J395" s="32"/>
      <c r="K395" s="32"/>
      <c r="L395" s="73"/>
    </row>
    <row r="396" spans="2:12">
      <c r="B396" s="635"/>
      <c r="J396" s="32"/>
      <c r="K396" s="32"/>
      <c r="L396" s="73"/>
    </row>
    <row r="397" spans="2:12">
      <c r="B397" s="635"/>
      <c r="J397" s="32"/>
      <c r="K397" s="32"/>
      <c r="L397" s="73"/>
    </row>
    <row r="398" spans="2:12">
      <c r="B398" s="635"/>
      <c r="J398" s="32"/>
      <c r="K398" s="32"/>
      <c r="L398" s="73"/>
    </row>
    <row r="399" spans="2:12">
      <c r="B399" s="635"/>
      <c r="J399" s="32"/>
      <c r="K399" s="32"/>
      <c r="L399" s="73"/>
    </row>
    <row r="400" spans="2:12">
      <c r="B400" s="635"/>
      <c r="J400" s="32"/>
      <c r="K400" s="32"/>
      <c r="L400" s="73"/>
    </row>
    <row r="401" spans="2:12">
      <c r="B401" s="635"/>
      <c r="J401" s="32"/>
      <c r="K401" s="32"/>
      <c r="L401" s="73"/>
    </row>
    <row r="402" spans="2:12">
      <c r="B402" s="635"/>
      <c r="J402" s="32"/>
      <c r="K402" s="32"/>
      <c r="L402" s="73"/>
    </row>
    <row r="403" spans="2:12">
      <c r="B403" s="635"/>
      <c r="J403" s="32"/>
      <c r="K403" s="32"/>
      <c r="L403" s="73"/>
    </row>
    <row r="404" spans="2:12">
      <c r="B404" s="635"/>
      <c r="J404" s="32"/>
      <c r="K404" s="32"/>
      <c r="L404" s="73"/>
    </row>
    <row r="405" spans="2:12">
      <c r="B405" s="635"/>
      <c r="J405" s="32"/>
      <c r="K405" s="32"/>
      <c r="L405" s="73"/>
    </row>
    <row r="406" spans="2:12">
      <c r="B406" s="635"/>
      <c r="J406" s="32"/>
      <c r="K406" s="32"/>
      <c r="L406" s="73"/>
    </row>
    <row r="407" spans="2:12">
      <c r="B407" s="635"/>
      <c r="J407" s="32"/>
      <c r="K407" s="32"/>
      <c r="L407" s="73"/>
    </row>
    <row r="408" spans="2:12">
      <c r="B408" s="635"/>
      <c r="J408" s="32"/>
      <c r="K408" s="32"/>
      <c r="L408" s="73"/>
    </row>
    <row r="409" spans="2:12">
      <c r="B409" s="635"/>
      <c r="J409" s="32"/>
      <c r="K409" s="32"/>
      <c r="L409" s="73"/>
    </row>
    <row r="410" spans="2:12">
      <c r="B410" s="635"/>
      <c r="J410" s="32"/>
      <c r="K410" s="32"/>
      <c r="L410" s="73"/>
    </row>
    <row r="411" spans="2:12">
      <c r="B411" s="635"/>
      <c r="J411" s="32"/>
      <c r="K411" s="32"/>
      <c r="L411" s="73"/>
    </row>
    <row r="412" spans="2:12">
      <c r="B412" s="635"/>
      <c r="J412" s="32"/>
      <c r="K412" s="32"/>
      <c r="L412" s="73"/>
    </row>
    <row r="413" spans="2:12">
      <c r="B413" s="635"/>
      <c r="J413" s="32"/>
      <c r="K413" s="32"/>
      <c r="L413" s="73"/>
    </row>
    <row r="414" spans="2:12">
      <c r="B414" s="635"/>
      <c r="J414" s="32"/>
      <c r="K414" s="32"/>
      <c r="L414" s="73"/>
    </row>
    <row r="415" spans="2:12">
      <c r="B415" s="635"/>
      <c r="J415" s="32"/>
      <c r="K415" s="32"/>
      <c r="L415" s="73"/>
    </row>
    <row r="416" spans="2:12">
      <c r="B416" s="635"/>
      <c r="J416" s="32"/>
      <c r="K416" s="32"/>
      <c r="L416" s="73"/>
    </row>
    <row r="417" spans="2:12">
      <c r="B417" s="635"/>
      <c r="J417" s="32"/>
      <c r="K417" s="32"/>
      <c r="L417" s="73"/>
    </row>
    <row r="418" spans="2:12">
      <c r="B418" s="635"/>
      <c r="J418" s="32"/>
      <c r="K418" s="32"/>
      <c r="L418" s="73"/>
    </row>
    <row r="419" spans="2:12">
      <c r="B419" s="635"/>
      <c r="J419" s="32"/>
      <c r="K419" s="32"/>
      <c r="L419" s="73"/>
    </row>
    <row r="420" spans="2:12">
      <c r="B420" s="635"/>
      <c r="J420" s="32"/>
      <c r="K420" s="32"/>
      <c r="L420" s="73"/>
    </row>
    <row r="421" spans="2:12">
      <c r="B421" s="635"/>
      <c r="J421" s="32"/>
      <c r="K421" s="32"/>
      <c r="L421" s="73"/>
    </row>
    <row r="422" spans="2:12">
      <c r="B422" s="635"/>
      <c r="J422" s="32"/>
      <c r="K422" s="32"/>
      <c r="L422" s="73"/>
    </row>
    <row r="423" spans="2:12">
      <c r="B423" s="635"/>
      <c r="J423" s="32"/>
      <c r="K423" s="32"/>
      <c r="L423" s="73"/>
    </row>
    <row r="424" spans="2:12">
      <c r="B424" s="635"/>
      <c r="J424" s="32"/>
      <c r="K424" s="32"/>
      <c r="L424" s="73"/>
    </row>
    <row r="425" spans="2:12">
      <c r="B425" s="635"/>
      <c r="J425" s="32"/>
      <c r="K425" s="32"/>
      <c r="L425" s="73"/>
    </row>
    <row r="426" spans="2:12">
      <c r="B426" s="635"/>
      <c r="J426" s="32"/>
      <c r="K426" s="32"/>
      <c r="L426" s="73"/>
    </row>
    <row r="427" spans="2:12">
      <c r="B427" s="635"/>
      <c r="J427" s="32"/>
      <c r="K427" s="32"/>
      <c r="L427" s="73"/>
    </row>
    <row r="428" spans="2:12">
      <c r="B428" s="635"/>
      <c r="J428" s="32"/>
      <c r="K428" s="32"/>
      <c r="L428" s="73"/>
    </row>
    <row r="429" spans="2:12">
      <c r="B429" s="635"/>
      <c r="J429" s="32"/>
      <c r="K429" s="32"/>
      <c r="L429" s="73"/>
    </row>
    <row r="430" spans="2:12">
      <c r="B430" s="635"/>
      <c r="J430" s="32"/>
      <c r="K430" s="32"/>
      <c r="L430" s="73"/>
    </row>
    <row r="431" spans="2:12">
      <c r="B431" s="635"/>
      <c r="J431" s="32"/>
      <c r="K431" s="32"/>
      <c r="L431" s="73"/>
    </row>
    <row r="432" spans="2:12">
      <c r="B432" s="635"/>
      <c r="J432" s="32"/>
      <c r="K432" s="32"/>
      <c r="L432" s="73"/>
    </row>
    <row r="433" spans="2:12">
      <c r="B433" s="635"/>
      <c r="J433" s="32"/>
      <c r="K433" s="32"/>
      <c r="L433" s="73"/>
    </row>
    <row r="434" spans="2:12">
      <c r="B434" s="635"/>
      <c r="J434" s="32"/>
      <c r="K434" s="32"/>
      <c r="L434" s="73"/>
    </row>
    <row r="435" spans="2:12">
      <c r="B435" s="635"/>
      <c r="J435" s="32"/>
      <c r="K435" s="32"/>
      <c r="L435" s="73"/>
    </row>
    <row r="436" spans="2:12">
      <c r="B436" s="635"/>
      <c r="J436" s="32"/>
      <c r="K436" s="32"/>
      <c r="L436" s="73"/>
    </row>
    <row r="437" spans="2:12">
      <c r="B437" s="635"/>
      <c r="J437" s="32"/>
      <c r="K437" s="32"/>
      <c r="L437" s="73"/>
    </row>
    <row r="438" spans="2:12">
      <c r="B438" s="635"/>
      <c r="J438" s="32"/>
      <c r="K438" s="32"/>
      <c r="L438" s="73"/>
    </row>
    <row r="439" spans="2:12">
      <c r="B439" s="635"/>
      <c r="J439" s="32"/>
      <c r="K439" s="32"/>
      <c r="L439" s="73"/>
    </row>
    <row r="440" spans="2:12">
      <c r="B440" s="635"/>
      <c r="J440" s="32"/>
      <c r="K440" s="32"/>
      <c r="L440" s="73"/>
    </row>
    <row r="441" spans="2:12">
      <c r="B441" s="635"/>
      <c r="J441" s="32"/>
      <c r="K441" s="32"/>
      <c r="L441" s="73"/>
    </row>
    <row r="442" spans="2:12">
      <c r="B442" s="635"/>
      <c r="J442" s="32"/>
      <c r="K442" s="32"/>
      <c r="L442" s="73"/>
    </row>
    <row r="443" spans="2:12">
      <c r="B443" s="635"/>
      <c r="J443" s="32"/>
      <c r="K443" s="32"/>
      <c r="L443" s="73"/>
    </row>
    <row r="444" spans="2:12">
      <c r="B444" s="635"/>
      <c r="J444" s="32"/>
      <c r="K444" s="32"/>
      <c r="L444" s="73"/>
    </row>
    <row r="445" spans="2:12">
      <c r="B445" s="635"/>
      <c r="J445" s="32"/>
      <c r="K445" s="32"/>
      <c r="L445" s="73"/>
    </row>
    <row r="446" spans="2:12">
      <c r="B446" s="635"/>
      <c r="J446" s="32"/>
      <c r="K446" s="32"/>
      <c r="L446" s="73"/>
    </row>
    <row r="447" spans="2:12">
      <c r="B447" s="635"/>
      <c r="J447" s="32"/>
      <c r="K447" s="32"/>
      <c r="L447" s="73"/>
    </row>
    <row r="448" spans="2:12">
      <c r="B448" s="635"/>
      <c r="J448" s="32"/>
      <c r="K448" s="32"/>
      <c r="L448" s="73"/>
    </row>
    <row r="449" spans="2:12">
      <c r="B449" s="635"/>
      <c r="J449" s="32"/>
      <c r="K449" s="32"/>
      <c r="L449" s="73"/>
    </row>
    <row r="450" spans="2:12">
      <c r="B450" s="635"/>
      <c r="J450" s="32"/>
      <c r="K450" s="32"/>
      <c r="L450" s="73"/>
    </row>
    <row r="451" spans="2:12">
      <c r="B451" s="635"/>
      <c r="J451" s="32"/>
      <c r="K451" s="32"/>
      <c r="L451" s="73"/>
    </row>
    <row r="452" spans="2:12">
      <c r="B452" s="635"/>
      <c r="J452" s="32"/>
      <c r="K452" s="32"/>
      <c r="L452" s="73"/>
    </row>
    <row r="453" spans="2:12">
      <c r="B453" s="635"/>
      <c r="J453" s="32"/>
      <c r="K453" s="32"/>
      <c r="L453" s="73"/>
    </row>
    <row r="454" spans="2:12">
      <c r="B454" s="635"/>
      <c r="J454" s="32"/>
      <c r="K454" s="32"/>
      <c r="L454" s="73"/>
    </row>
    <row r="455" spans="2:12">
      <c r="B455" s="635"/>
      <c r="J455" s="32"/>
      <c r="K455" s="32"/>
      <c r="L455" s="73"/>
    </row>
    <row r="456" spans="2:12">
      <c r="B456" s="635"/>
      <c r="J456" s="32"/>
      <c r="K456" s="32"/>
      <c r="L456" s="73"/>
    </row>
    <row r="457" spans="2:12">
      <c r="B457" s="635"/>
      <c r="J457" s="32"/>
      <c r="K457" s="32"/>
      <c r="L457" s="73"/>
    </row>
    <row r="458" spans="2:12">
      <c r="B458" s="635"/>
      <c r="J458" s="32"/>
      <c r="K458" s="32"/>
      <c r="L458" s="73"/>
    </row>
    <row r="459" spans="2:12">
      <c r="B459" s="635"/>
      <c r="J459" s="32"/>
      <c r="K459" s="32"/>
      <c r="L459" s="73"/>
    </row>
    <row r="460" spans="2:12">
      <c r="B460" s="635"/>
      <c r="J460" s="32"/>
      <c r="K460" s="32"/>
      <c r="L460" s="73"/>
    </row>
    <row r="461" spans="2:12">
      <c r="B461" s="635"/>
      <c r="J461" s="32"/>
      <c r="K461" s="32"/>
      <c r="L461" s="73"/>
    </row>
    <row r="462" spans="2:12">
      <c r="B462" s="635"/>
      <c r="J462" s="32"/>
      <c r="K462" s="32"/>
      <c r="L462" s="73"/>
    </row>
    <row r="463" spans="2:12">
      <c r="B463" s="635"/>
      <c r="J463" s="32"/>
      <c r="K463" s="32"/>
      <c r="L463" s="73"/>
    </row>
    <row r="464" spans="2:12">
      <c r="B464" s="635"/>
      <c r="J464" s="32"/>
      <c r="K464" s="32"/>
      <c r="L464" s="73"/>
    </row>
    <row r="465" spans="2:12">
      <c r="B465" s="635"/>
      <c r="J465" s="32"/>
      <c r="K465" s="32"/>
      <c r="L465" s="73"/>
    </row>
    <row r="466" spans="2:12">
      <c r="B466" s="635"/>
      <c r="J466" s="32"/>
      <c r="K466" s="32"/>
      <c r="L466" s="73"/>
    </row>
    <row r="467" spans="2:12">
      <c r="B467" s="635"/>
      <c r="J467" s="32"/>
      <c r="K467" s="32"/>
      <c r="L467" s="73"/>
    </row>
    <row r="468" spans="2:12">
      <c r="B468" s="635"/>
      <c r="J468" s="32"/>
      <c r="K468" s="32"/>
      <c r="L468" s="73"/>
    </row>
    <row r="469" spans="2:12">
      <c r="B469" s="635"/>
      <c r="J469" s="32"/>
      <c r="K469" s="32"/>
      <c r="L469" s="73"/>
    </row>
    <row r="470" spans="2:12">
      <c r="B470" s="635"/>
      <c r="J470" s="32"/>
      <c r="K470" s="32"/>
      <c r="L470" s="73"/>
    </row>
    <row r="471" spans="2:12">
      <c r="B471" s="635"/>
      <c r="J471" s="32"/>
      <c r="K471" s="32"/>
      <c r="L471" s="73"/>
    </row>
    <row r="472" spans="2:12">
      <c r="B472" s="635"/>
      <c r="J472" s="32"/>
      <c r="K472" s="32"/>
      <c r="L472" s="73"/>
    </row>
    <row r="473" spans="2:12">
      <c r="B473" s="635"/>
      <c r="J473" s="32"/>
      <c r="K473" s="32"/>
      <c r="L473" s="73"/>
    </row>
    <row r="474" spans="2:12">
      <c r="B474" s="635"/>
      <c r="J474" s="32"/>
      <c r="K474" s="32"/>
      <c r="L474" s="73"/>
    </row>
    <row r="475" spans="2:12">
      <c r="B475" s="635"/>
      <c r="J475" s="32"/>
      <c r="K475" s="32"/>
      <c r="L475" s="73"/>
    </row>
    <row r="476" spans="2:12">
      <c r="B476" s="635"/>
      <c r="J476" s="32"/>
      <c r="K476" s="32"/>
      <c r="L476" s="73"/>
    </row>
    <row r="477" spans="2:12">
      <c r="B477" s="635"/>
      <c r="J477" s="32"/>
      <c r="K477" s="32"/>
      <c r="L477" s="73"/>
    </row>
    <row r="478" spans="2:12">
      <c r="B478" s="635"/>
      <c r="J478" s="32"/>
      <c r="K478" s="32"/>
      <c r="L478" s="73"/>
    </row>
    <row r="479" spans="2:12">
      <c r="B479" s="635"/>
      <c r="J479" s="32"/>
      <c r="K479" s="32"/>
      <c r="L479" s="73"/>
    </row>
    <row r="480" spans="2:12">
      <c r="B480" s="635"/>
      <c r="J480" s="32"/>
      <c r="K480" s="32"/>
      <c r="L480" s="73"/>
    </row>
    <row r="481" spans="2:12">
      <c r="B481" s="635"/>
      <c r="J481" s="32"/>
      <c r="K481" s="32"/>
      <c r="L481" s="73"/>
    </row>
    <row r="482" spans="2:12">
      <c r="B482" s="635"/>
      <c r="J482" s="32"/>
      <c r="K482" s="32"/>
      <c r="L482" s="73"/>
    </row>
    <row r="483" spans="2:12">
      <c r="B483" s="635"/>
      <c r="J483" s="32"/>
      <c r="K483" s="32"/>
      <c r="L483" s="73"/>
    </row>
    <row r="484" spans="2:12">
      <c r="B484" s="635"/>
      <c r="J484" s="32"/>
      <c r="K484" s="32"/>
      <c r="L484" s="73"/>
    </row>
    <row r="485" spans="2:12">
      <c r="B485" s="635"/>
      <c r="J485" s="32"/>
      <c r="K485" s="32"/>
      <c r="L485" s="73"/>
    </row>
    <row r="486" spans="2:12">
      <c r="B486" s="635"/>
      <c r="J486" s="32"/>
      <c r="K486" s="32"/>
      <c r="L486" s="73"/>
    </row>
    <row r="487" spans="2:12">
      <c r="B487" s="635"/>
      <c r="J487" s="32"/>
      <c r="K487" s="32"/>
      <c r="L487" s="73"/>
    </row>
    <row r="488" spans="2:12">
      <c r="B488" s="635"/>
      <c r="J488" s="32"/>
      <c r="K488" s="32"/>
      <c r="L488" s="73"/>
    </row>
    <row r="489" spans="2:12">
      <c r="B489" s="635"/>
      <c r="J489" s="32"/>
      <c r="K489" s="32"/>
      <c r="L489" s="73"/>
    </row>
    <row r="490" spans="2:12">
      <c r="B490" s="635"/>
      <c r="J490" s="32"/>
      <c r="K490" s="32"/>
      <c r="L490" s="73"/>
    </row>
    <row r="491" spans="2:12">
      <c r="B491" s="635"/>
      <c r="J491" s="32"/>
      <c r="K491" s="32"/>
      <c r="L491" s="73"/>
    </row>
    <row r="492" spans="2:12">
      <c r="B492" s="635"/>
      <c r="J492" s="32"/>
      <c r="K492" s="32"/>
      <c r="L492" s="73"/>
    </row>
    <row r="493" spans="2:12">
      <c r="B493" s="635"/>
      <c r="J493" s="32"/>
      <c r="K493" s="32"/>
      <c r="L493" s="73"/>
    </row>
    <row r="494" spans="2:12">
      <c r="B494" s="635"/>
      <c r="J494" s="32"/>
      <c r="K494" s="32"/>
      <c r="L494" s="73"/>
    </row>
    <row r="495" spans="2:12">
      <c r="B495" s="635"/>
      <c r="J495" s="32"/>
      <c r="K495" s="32"/>
      <c r="L495" s="73"/>
    </row>
    <row r="496" spans="2:12">
      <c r="B496" s="635"/>
      <c r="J496" s="32"/>
      <c r="K496" s="32"/>
      <c r="L496" s="73"/>
    </row>
    <row r="497" spans="2:12">
      <c r="B497" s="635"/>
      <c r="J497" s="32"/>
      <c r="K497" s="32"/>
      <c r="L497" s="73"/>
    </row>
    <row r="498" spans="2:12">
      <c r="B498" s="635"/>
      <c r="J498" s="32"/>
      <c r="K498" s="32"/>
      <c r="L498" s="73"/>
    </row>
    <row r="499" spans="2:12">
      <c r="B499" s="635"/>
      <c r="J499" s="32"/>
      <c r="K499" s="32"/>
      <c r="L499" s="73"/>
    </row>
    <row r="500" spans="2:12">
      <c r="B500" s="635"/>
      <c r="J500" s="32"/>
      <c r="K500" s="32"/>
      <c r="L500" s="73"/>
    </row>
    <row r="501" spans="2:12">
      <c r="B501" s="635"/>
      <c r="J501" s="32"/>
      <c r="K501" s="32"/>
      <c r="L501" s="73"/>
    </row>
    <row r="502" spans="2:12">
      <c r="B502" s="635"/>
      <c r="J502" s="32"/>
      <c r="K502" s="32"/>
      <c r="L502" s="73"/>
    </row>
    <row r="503" spans="2:12">
      <c r="B503" s="635"/>
      <c r="J503" s="32"/>
      <c r="K503" s="32"/>
      <c r="L503" s="73"/>
    </row>
    <row r="504" spans="2:12">
      <c r="B504" s="635"/>
      <c r="J504" s="32"/>
      <c r="K504" s="32"/>
      <c r="L504" s="73"/>
    </row>
    <row r="505" spans="2:12">
      <c r="B505" s="635"/>
      <c r="J505" s="32"/>
      <c r="K505" s="32"/>
      <c r="L505" s="73"/>
    </row>
    <row r="506" spans="2:12">
      <c r="B506" s="635"/>
      <c r="J506" s="32"/>
      <c r="K506" s="32"/>
      <c r="L506" s="73"/>
    </row>
    <row r="507" spans="2:12">
      <c r="B507" s="635"/>
      <c r="J507" s="32"/>
      <c r="K507" s="32"/>
      <c r="L507" s="73"/>
    </row>
    <row r="508" spans="2:12">
      <c r="B508" s="635"/>
      <c r="J508" s="32"/>
      <c r="K508" s="32"/>
      <c r="L508" s="73"/>
    </row>
    <row r="509" spans="2:12">
      <c r="B509" s="635"/>
      <c r="J509" s="32"/>
      <c r="K509" s="32"/>
      <c r="L509" s="73"/>
    </row>
    <row r="510" spans="2:12">
      <c r="B510" s="635"/>
      <c r="J510" s="32"/>
      <c r="K510" s="32"/>
      <c r="L510" s="73"/>
    </row>
    <row r="511" spans="2:12">
      <c r="B511" s="635"/>
      <c r="J511" s="32"/>
      <c r="K511" s="32"/>
      <c r="L511" s="73"/>
    </row>
    <row r="512" spans="2:12">
      <c r="B512" s="635"/>
      <c r="J512" s="32"/>
      <c r="K512" s="32"/>
      <c r="L512" s="73"/>
    </row>
    <row r="513" spans="2:12">
      <c r="B513" s="635"/>
      <c r="J513" s="32"/>
      <c r="K513" s="32"/>
      <c r="L513" s="73"/>
    </row>
    <row r="514" spans="2:12">
      <c r="B514" s="635"/>
      <c r="J514" s="32"/>
      <c r="K514" s="32"/>
      <c r="L514" s="73"/>
    </row>
    <row r="515" spans="2:12">
      <c r="B515" s="635"/>
      <c r="J515" s="32"/>
      <c r="K515" s="32"/>
      <c r="L515" s="73"/>
    </row>
    <row r="516" spans="2:12">
      <c r="B516" s="635"/>
      <c r="J516" s="32"/>
      <c r="K516" s="32"/>
      <c r="L516" s="73"/>
    </row>
    <row r="517" spans="2:12">
      <c r="B517" s="635"/>
      <c r="J517" s="32"/>
      <c r="K517" s="32"/>
      <c r="L517" s="73"/>
    </row>
    <row r="518" spans="2:12">
      <c r="B518" s="635"/>
      <c r="J518" s="32"/>
      <c r="K518" s="32"/>
      <c r="L518" s="73"/>
    </row>
    <row r="519" spans="2:12">
      <c r="B519" s="635"/>
      <c r="J519" s="32"/>
      <c r="K519" s="32"/>
      <c r="L519" s="73"/>
    </row>
    <row r="520" spans="2:12">
      <c r="B520" s="635"/>
      <c r="J520" s="32"/>
      <c r="K520" s="32"/>
      <c r="L520" s="73"/>
    </row>
    <row r="521" spans="2:12">
      <c r="B521" s="635"/>
      <c r="J521" s="32"/>
      <c r="K521" s="32"/>
      <c r="L521" s="73"/>
    </row>
    <row r="522" spans="2:12">
      <c r="B522" s="635"/>
      <c r="J522" s="32"/>
      <c r="K522" s="32"/>
      <c r="L522" s="73"/>
    </row>
    <row r="523" spans="2:12">
      <c r="B523" s="635"/>
      <c r="J523" s="32"/>
      <c r="K523" s="32"/>
      <c r="L523" s="73"/>
    </row>
    <row r="524" spans="2:12">
      <c r="B524" s="635"/>
      <c r="J524" s="32"/>
      <c r="K524" s="32"/>
      <c r="L524" s="73"/>
    </row>
    <row r="525" spans="2:12">
      <c r="B525" s="635"/>
      <c r="J525" s="32"/>
      <c r="K525" s="32"/>
      <c r="L525" s="73"/>
    </row>
    <row r="526" spans="2:12">
      <c r="B526" s="635"/>
      <c r="J526" s="32"/>
      <c r="K526" s="32"/>
      <c r="L526" s="73"/>
    </row>
    <row r="527" spans="2:12">
      <c r="B527" s="635"/>
      <c r="J527" s="32"/>
      <c r="K527" s="32"/>
      <c r="L527" s="73"/>
    </row>
    <row r="528" spans="2:12">
      <c r="B528" s="635"/>
      <c r="J528" s="32"/>
      <c r="K528" s="32"/>
      <c r="L528" s="73"/>
    </row>
    <row r="529" spans="2:12">
      <c r="B529" s="635"/>
      <c r="J529" s="32"/>
      <c r="K529" s="32"/>
      <c r="L529" s="73"/>
    </row>
    <row r="530" spans="2:12">
      <c r="B530" s="635"/>
      <c r="J530" s="32"/>
      <c r="K530" s="32"/>
      <c r="L530" s="73"/>
    </row>
    <row r="531" spans="2:12">
      <c r="B531" s="635"/>
      <c r="J531" s="32"/>
      <c r="K531" s="32"/>
      <c r="L531" s="73"/>
    </row>
    <row r="532" spans="2:12">
      <c r="B532" s="635"/>
      <c r="J532" s="32"/>
      <c r="K532" s="32"/>
      <c r="L532" s="73"/>
    </row>
    <row r="533" spans="2:12">
      <c r="B533" s="635"/>
      <c r="J533" s="32"/>
      <c r="K533" s="32"/>
      <c r="L533" s="73"/>
    </row>
    <row r="534" spans="2:12">
      <c r="B534" s="635"/>
      <c r="J534" s="32"/>
      <c r="K534" s="32"/>
      <c r="L534" s="73"/>
    </row>
    <row r="535" spans="2:12">
      <c r="B535" s="635"/>
      <c r="J535" s="32"/>
      <c r="K535" s="32"/>
      <c r="L535" s="73"/>
    </row>
    <row r="536" spans="2:12">
      <c r="B536" s="635"/>
      <c r="J536" s="32"/>
      <c r="K536" s="32"/>
      <c r="L536" s="73"/>
    </row>
    <row r="537" spans="2:12">
      <c r="B537" s="635"/>
      <c r="J537" s="32"/>
      <c r="K537" s="32"/>
      <c r="L537" s="73"/>
    </row>
    <row r="538" spans="2:12">
      <c r="B538" s="635"/>
      <c r="J538" s="32"/>
      <c r="K538" s="32"/>
      <c r="L538" s="73"/>
    </row>
    <row r="539" spans="2:12">
      <c r="B539" s="635"/>
      <c r="J539" s="32"/>
      <c r="K539" s="32"/>
      <c r="L539" s="73"/>
    </row>
    <row r="540" spans="2:12">
      <c r="B540" s="635"/>
      <c r="J540" s="32"/>
      <c r="K540" s="32"/>
      <c r="L540" s="73"/>
    </row>
    <row r="541" spans="2:12">
      <c r="B541" s="635"/>
      <c r="J541" s="32"/>
      <c r="K541" s="32"/>
      <c r="L541" s="73"/>
    </row>
    <row r="542" spans="2:12">
      <c r="B542" s="635"/>
      <c r="J542" s="32"/>
      <c r="K542" s="32"/>
      <c r="L542" s="73"/>
    </row>
    <row r="543" spans="2:12">
      <c r="B543" s="635"/>
      <c r="J543" s="32"/>
      <c r="K543" s="32"/>
      <c r="L543" s="73"/>
    </row>
    <row r="544" spans="2:12">
      <c r="B544" s="635"/>
      <c r="J544" s="32"/>
      <c r="K544" s="32"/>
      <c r="L544" s="73"/>
    </row>
    <row r="545" spans="2:12">
      <c r="B545" s="635"/>
      <c r="J545" s="32"/>
      <c r="K545" s="32"/>
      <c r="L545" s="73"/>
    </row>
    <row r="546" spans="2:12">
      <c r="B546" s="635"/>
      <c r="J546" s="32"/>
      <c r="K546" s="32"/>
      <c r="L546" s="73"/>
    </row>
    <row r="547" spans="2:12">
      <c r="B547" s="635"/>
      <c r="J547" s="32"/>
      <c r="K547" s="32"/>
      <c r="L547" s="73"/>
    </row>
    <row r="548" spans="2:12">
      <c r="B548" s="635"/>
      <c r="J548" s="32"/>
      <c r="K548" s="32"/>
      <c r="L548" s="73"/>
    </row>
    <row r="549" spans="2:12">
      <c r="B549" s="635"/>
      <c r="J549" s="32"/>
      <c r="K549" s="32"/>
      <c r="L549" s="73"/>
    </row>
    <row r="550" spans="2:12">
      <c r="B550" s="635"/>
      <c r="J550" s="32"/>
      <c r="K550" s="32"/>
      <c r="L550" s="73"/>
    </row>
    <row r="551" spans="2:12">
      <c r="B551" s="635"/>
      <c r="J551" s="32"/>
      <c r="K551" s="32"/>
      <c r="L551" s="73"/>
    </row>
    <row r="552" spans="2:12">
      <c r="B552" s="635"/>
      <c r="J552" s="32"/>
      <c r="K552" s="32"/>
      <c r="L552" s="73"/>
    </row>
    <row r="553" spans="2:12">
      <c r="B553" s="635"/>
      <c r="J553" s="32"/>
      <c r="K553" s="32"/>
      <c r="L553" s="73"/>
    </row>
    <row r="554" spans="2:12">
      <c r="B554" s="635"/>
      <c r="J554" s="32"/>
      <c r="K554" s="32"/>
      <c r="L554" s="73"/>
    </row>
    <row r="555" spans="2:12">
      <c r="B555" s="635"/>
      <c r="J555" s="32"/>
      <c r="K555" s="32"/>
      <c r="L555" s="73"/>
    </row>
    <row r="556" spans="2:12">
      <c r="B556" s="635"/>
      <c r="J556" s="32"/>
      <c r="K556" s="32"/>
      <c r="L556" s="73"/>
    </row>
    <row r="557" spans="2:12">
      <c r="B557" s="635"/>
      <c r="J557" s="32"/>
      <c r="K557" s="32"/>
      <c r="L557" s="73"/>
    </row>
    <row r="558" spans="2:12">
      <c r="B558" s="635"/>
      <c r="J558" s="32"/>
      <c r="K558" s="32"/>
      <c r="L558" s="73"/>
    </row>
    <row r="559" spans="2:12">
      <c r="B559" s="635"/>
      <c r="J559" s="32"/>
      <c r="K559" s="32"/>
      <c r="L559" s="73"/>
    </row>
    <row r="560" spans="2:12">
      <c r="B560" s="635"/>
      <c r="J560" s="32"/>
      <c r="K560" s="32"/>
      <c r="L560" s="73"/>
    </row>
    <row r="561" spans="2:12">
      <c r="B561" s="635"/>
      <c r="J561" s="32"/>
      <c r="K561" s="32"/>
      <c r="L561" s="73"/>
    </row>
    <row r="562" spans="2:12">
      <c r="B562" s="635"/>
      <c r="J562" s="32"/>
      <c r="K562" s="32"/>
      <c r="L562" s="73"/>
    </row>
    <row r="563" spans="2:12">
      <c r="B563" s="635"/>
      <c r="J563" s="32"/>
      <c r="K563" s="32"/>
      <c r="L563" s="73"/>
    </row>
    <row r="564" spans="2:12">
      <c r="B564" s="635"/>
      <c r="J564" s="32"/>
      <c r="K564" s="32"/>
      <c r="L564" s="73"/>
    </row>
    <row r="565" spans="2:12">
      <c r="B565" s="635"/>
      <c r="J565" s="32"/>
      <c r="K565" s="32"/>
      <c r="L565" s="73"/>
    </row>
    <row r="566" spans="2:12">
      <c r="B566" s="635"/>
      <c r="J566" s="32"/>
      <c r="K566" s="32"/>
      <c r="L566" s="73"/>
    </row>
    <row r="567" spans="2:12">
      <c r="B567" s="635"/>
      <c r="J567" s="32"/>
      <c r="K567" s="32"/>
      <c r="L567" s="73"/>
    </row>
    <row r="568" spans="2:12">
      <c r="B568" s="635"/>
      <c r="J568" s="32"/>
      <c r="K568" s="32"/>
      <c r="L568" s="73"/>
    </row>
    <row r="569" spans="2:12">
      <c r="B569" s="635"/>
      <c r="J569" s="32"/>
      <c r="K569" s="32"/>
      <c r="L569" s="73"/>
    </row>
    <row r="570" spans="2:12">
      <c r="B570" s="635"/>
      <c r="J570" s="32"/>
      <c r="K570" s="32"/>
      <c r="L570" s="73"/>
    </row>
    <row r="571" spans="2:12">
      <c r="B571" s="635"/>
      <c r="J571" s="32"/>
      <c r="K571" s="32"/>
      <c r="L571" s="73"/>
    </row>
    <row r="572" spans="2:12">
      <c r="B572" s="635"/>
      <c r="J572" s="32"/>
      <c r="K572" s="32"/>
      <c r="L572" s="73"/>
    </row>
    <row r="573" spans="2:12">
      <c r="B573" s="635"/>
      <c r="J573" s="32"/>
      <c r="K573" s="32"/>
      <c r="L573" s="73"/>
    </row>
    <row r="574" spans="2:12">
      <c r="B574" s="635"/>
      <c r="J574" s="32"/>
      <c r="K574" s="32"/>
      <c r="L574" s="73"/>
    </row>
    <row r="575" spans="2:12">
      <c r="B575" s="635"/>
      <c r="J575" s="32"/>
      <c r="K575" s="32"/>
      <c r="L575" s="73"/>
    </row>
    <row r="576" spans="2:12">
      <c r="B576" s="635"/>
      <c r="J576" s="32"/>
      <c r="K576" s="32"/>
      <c r="L576" s="73"/>
    </row>
    <row r="577" spans="2:12">
      <c r="B577" s="635"/>
      <c r="J577" s="32"/>
      <c r="K577" s="32"/>
      <c r="L577" s="73"/>
    </row>
    <row r="578" spans="2:12">
      <c r="B578" s="635"/>
      <c r="J578" s="32"/>
      <c r="K578" s="32"/>
      <c r="L578" s="73"/>
    </row>
    <row r="579" spans="2:12">
      <c r="B579" s="635"/>
      <c r="J579" s="32"/>
      <c r="K579" s="32"/>
      <c r="L579" s="73"/>
    </row>
    <row r="580" spans="2:12">
      <c r="B580" s="635"/>
      <c r="J580" s="32"/>
      <c r="K580" s="32"/>
      <c r="L580" s="73"/>
    </row>
    <row r="581" spans="2:12">
      <c r="B581" s="635"/>
      <c r="J581" s="32"/>
      <c r="K581" s="32"/>
      <c r="L581" s="73"/>
    </row>
    <row r="582" spans="2:12">
      <c r="B582" s="635"/>
      <c r="J582" s="32"/>
      <c r="K582" s="32"/>
      <c r="L582" s="73"/>
    </row>
    <row r="583" spans="2:12">
      <c r="B583" s="635"/>
      <c r="J583" s="32"/>
      <c r="K583" s="32"/>
      <c r="L583" s="73"/>
    </row>
    <row r="584" spans="2:12">
      <c r="B584" s="635"/>
      <c r="J584" s="32"/>
      <c r="K584" s="32"/>
      <c r="L584" s="73"/>
    </row>
    <row r="585" spans="2:12">
      <c r="B585" s="635"/>
      <c r="J585" s="32"/>
      <c r="K585" s="32"/>
      <c r="L585" s="73"/>
    </row>
    <row r="586" spans="2:12">
      <c r="B586" s="635"/>
      <c r="J586" s="32"/>
      <c r="K586" s="32"/>
      <c r="L586" s="73"/>
    </row>
    <row r="587" spans="2:12">
      <c r="B587" s="635"/>
      <c r="J587" s="32"/>
      <c r="K587" s="32"/>
      <c r="L587" s="73"/>
    </row>
    <row r="588" spans="2:12">
      <c r="B588" s="635"/>
      <c r="J588" s="32"/>
      <c r="K588" s="32"/>
      <c r="L588" s="73"/>
    </row>
    <row r="589" spans="2:12">
      <c r="B589" s="635"/>
      <c r="J589" s="32"/>
      <c r="K589" s="32"/>
      <c r="L589" s="73"/>
    </row>
    <row r="590" spans="2:12">
      <c r="B590" s="635"/>
      <c r="J590" s="32"/>
      <c r="K590" s="32"/>
      <c r="L590" s="73"/>
    </row>
    <row r="591" spans="2:12">
      <c r="B591" s="635"/>
      <c r="J591" s="32"/>
      <c r="K591" s="32"/>
      <c r="L591" s="73"/>
    </row>
    <row r="592" spans="2:12">
      <c r="B592" s="635"/>
      <c r="J592" s="32"/>
      <c r="K592" s="32"/>
      <c r="L592" s="73"/>
    </row>
    <row r="593" spans="2:12">
      <c r="B593" s="635"/>
      <c r="J593" s="32"/>
      <c r="K593" s="32"/>
      <c r="L593" s="73"/>
    </row>
    <row r="594" spans="2:12">
      <c r="B594" s="635"/>
      <c r="J594" s="32"/>
      <c r="K594" s="32"/>
      <c r="L594" s="73"/>
    </row>
    <row r="595" spans="2:12">
      <c r="B595" s="635"/>
      <c r="J595" s="32"/>
      <c r="K595" s="32"/>
      <c r="L595" s="73"/>
    </row>
    <row r="596" spans="2:12">
      <c r="B596" s="635"/>
      <c r="J596" s="32"/>
      <c r="K596" s="32"/>
      <c r="L596" s="73"/>
    </row>
    <row r="597" spans="2:12">
      <c r="B597" s="635"/>
      <c r="J597" s="32"/>
      <c r="K597" s="32"/>
      <c r="L597" s="73"/>
    </row>
    <row r="598" spans="2:12">
      <c r="B598" s="635"/>
      <c r="J598" s="32"/>
      <c r="K598" s="32"/>
      <c r="L598" s="73"/>
    </row>
    <row r="599" spans="2:12">
      <c r="B599" s="635"/>
      <c r="J599" s="32"/>
      <c r="K599" s="32"/>
      <c r="L599" s="73"/>
    </row>
    <row r="600" spans="2:12">
      <c r="B600" s="635"/>
      <c r="J600" s="32"/>
      <c r="K600" s="32"/>
      <c r="L600" s="73"/>
    </row>
    <row r="601" spans="2:12">
      <c r="B601" s="635"/>
      <c r="J601" s="32"/>
      <c r="K601" s="32"/>
      <c r="L601" s="73"/>
    </row>
    <row r="602" spans="2:12">
      <c r="B602" s="635"/>
      <c r="J602" s="32"/>
      <c r="K602" s="32"/>
      <c r="L602" s="73"/>
    </row>
    <row r="603" spans="2:12">
      <c r="B603" s="635"/>
      <c r="J603" s="32"/>
      <c r="K603" s="32"/>
      <c r="L603" s="73"/>
    </row>
    <row r="604" spans="2:12">
      <c r="B604" s="635"/>
      <c r="J604" s="32"/>
      <c r="K604" s="32"/>
      <c r="L604" s="73"/>
    </row>
    <row r="605" spans="2:12">
      <c r="B605" s="635"/>
      <c r="J605" s="32"/>
      <c r="K605" s="32"/>
      <c r="L605" s="73"/>
    </row>
    <row r="606" spans="2:12">
      <c r="B606" s="635"/>
      <c r="J606" s="32"/>
      <c r="K606" s="32"/>
      <c r="L606" s="73"/>
    </row>
    <row r="607" spans="2:12">
      <c r="B607" s="635"/>
      <c r="J607" s="32"/>
      <c r="K607" s="32"/>
      <c r="L607" s="73"/>
    </row>
    <row r="608" spans="2:12">
      <c r="B608" s="635"/>
      <c r="J608" s="32"/>
      <c r="K608" s="32"/>
      <c r="L608" s="73"/>
    </row>
    <row r="609" spans="2:12">
      <c r="B609" s="635"/>
      <c r="J609" s="32"/>
      <c r="K609" s="32"/>
      <c r="L609" s="73"/>
    </row>
    <row r="610" spans="2:12">
      <c r="B610" s="635"/>
      <c r="J610" s="32"/>
      <c r="K610" s="32"/>
      <c r="L610" s="73"/>
    </row>
    <row r="611" spans="2:12">
      <c r="B611" s="635"/>
      <c r="J611" s="32"/>
      <c r="K611" s="32"/>
      <c r="L611" s="73"/>
    </row>
    <row r="612" spans="2:12">
      <c r="B612" s="635"/>
      <c r="J612" s="32"/>
      <c r="K612" s="32"/>
      <c r="L612" s="73"/>
    </row>
    <row r="613" spans="2:12">
      <c r="B613" s="635"/>
      <c r="J613" s="32"/>
      <c r="K613" s="32"/>
      <c r="L613" s="73"/>
    </row>
    <row r="614" spans="2:12">
      <c r="B614" s="635"/>
      <c r="J614" s="32"/>
      <c r="K614" s="32"/>
      <c r="L614" s="73"/>
    </row>
    <row r="615" spans="2:12">
      <c r="B615" s="635"/>
      <c r="J615" s="32"/>
      <c r="K615" s="32"/>
      <c r="L615" s="73"/>
    </row>
    <row r="616" spans="2:12">
      <c r="B616" s="635"/>
      <c r="J616" s="32"/>
      <c r="K616" s="32"/>
      <c r="L616" s="73"/>
    </row>
    <row r="617" spans="2:12">
      <c r="B617" s="635"/>
      <c r="J617" s="32"/>
      <c r="K617" s="32"/>
      <c r="L617" s="73"/>
    </row>
    <row r="618" spans="2:12">
      <c r="B618" s="635"/>
      <c r="J618" s="32"/>
      <c r="K618" s="32"/>
      <c r="L618" s="73"/>
    </row>
    <row r="619" spans="2:12">
      <c r="B619" s="635"/>
      <c r="J619" s="32"/>
      <c r="K619" s="32"/>
      <c r="L619" s="73"/>
    </row>
    <row r="620" spans="2:12">
      <c r="B620" s="635"/>
      <c r="J620" s="32"/>
      <c r="K620" s="32"/>
      <c r="L620" s="73"/>
    </row>
    <row r="621" spans="2:12">
      <c r="B621" s="635"/>
      <c r="J621" s="32"/>
      <c r="K621" s="32"/>
      <c r="L621" s="73"/>
    </row>
    <row r="622" spans="2:12">
      <c r="B622" s="635"/>
      <c r="J622" s="32"/>
      <c r="K622" s="32"/>
      <c r="L622" s="73"/>
    </row>
    <row r="623" spans="2:12">
      <c r="B623" s="635"/>
      <c r="J623" s="32"/>
      <c r="K623" s="32"/>
      <c r="L623" s="73"/>
    </row>
    <row r="624" spans="2:12">
      <c r="B624" s="635"/>
      <c r="J624" s="32"/>
      <c r="K624" s="32"/>
      <c r="L624" s="73"/>
    </row>
    <row r="625" spans="2:12">
      <c r="B625" s="635"/>
      <c r="J625" s="32"/>
      <c r="K625" s="32"/>
      <c r="L625" s="73"/>
    </row>
    <row r="626" spans="2:12">
      <c r="B626" s="635"/>
      <c r="J626" s="32"/>
      <c r="K626" s="32"/>
      <c r="L626" s="73"/>
    </row>
    <row r="627" spans="2:12">
      <c r="B627" s="635"/>
      <c r="J627" s="32"/>
      <c r="K627" s="32"/>
      <c r="L627" s="73"/>
    </row>
    <row r="628" spans="2:12">
      <c r="B628" s="635"/>
      <c r="J628" s="32"/>
      <c r="K628" s="32"/>
      <c r="L628" s="73"/>
    </row>
    <row r="629" spans="2:12">
      <c r="B629" s="635"/>
      <c r="J629" s="32"/>
      <c r="K629" s="32"/>
      <c r="L629" s="73"/>
    </row>
    <row r="630" spans="2:12">
      <c r="B630" s="635"/>
      <c r="J630" s="32"/>
      <c r="K630" s="32"/>
      <c r="L630" s="73"/>
    </row>
    <row r="631" spans="2:12">
      <c r="B631" s="635"/>
      <c r="J631" s="32"/>
      <c r="K631" s="32"/>
      <c r="L631" s="73"/>
    </row>
    <row r="632" spans="2:12">
      <c r="B632" s="635"/>
      <c r="J632" s="32"/>
      <c r="K632" s="32"/>
      <c r="L632" s="73"/>
    </row>
    <row r="633" spans="2:12">
      <c r="B633" s="635"/>
      <c r="J633" s="32"/>
      <c r="K633" s="32"/>
      <c r="L633" s="73"/>
    </row>
    <row r="634" spans="2:12">
      <c r="B634" s="635"/>
      <c r="J634" s="32"/>
      <c r="K634" s="32"/>
      <c r="L634" s="73"/>
    </row>
    <row r="635" spans="2:12">
      <c r="B635" s="635"/>
      <c r="J635" s="32"/>
      <c r="K635" s="32"/>
      <c r="L635" s="73"/>
    </row>
    <row r="636" spans="2:12">
      <c r="B636" s="635"/>
      <c r="J636" s="32"/>
      <c r="K636" s="32"/>
      <c r="L636" s="73"/>
    </row>
    <row r="637" spans="2:12">
      <c r="B637" s="635"/>
      <c r="J637" s="32"/>
      <c r="K637" s="32"/>
      <c r="L637" s="73"/>
    </row>
    <row r="638" spans="2:12">
      <c r="B638" s="635"/>
      <c r="J638" s="32"/>
      <c r="K638" s="32"/>
      <c r="L638" s="73"/>
    </row>
    <row r="639" spans="2:12">
      <c r="B639" s="635"/>
      <c r="J639" s="32"/>
      <c r="K639" s="32"/>
      <c r="L639" s="73"/>
    </row>
    <row r="640" spans="2:12">
      <c r="B640" s="635"/>
      <c r="J640" s="32"/>
      <c r="K640" s="32"/>
      <c r="L640" s="73"/>
    </row>
    <row r="641" spans="2:12">
      <c r="B641" s="635"/>
      <c r="J641" s="32"/>
      <c r="K641" s="32"/>
      <c r="L641" s="73"/>
    </row>
    <row r="642" spans="2:12">
      <c r="B642" s="635"/>
      <c r="J642" s="32"/>
      <c r="K642" s="32"/>
      <c r="L642" s="73"/>
    </row>
    <row r="643" spans="2:12">
      <c r="B643" s="635"/>
      <c r="J643" s="32"/>
      <c r="K643" s="32"/>
      <c r="L643" s="73"/>
    </row>
    <row r="644" spans="2:12">
      <c r="B644" s="635"/>
      <c r="J644" s="32"/>
      <c r="K644" s="32"/>
      <c r="L644" s="73"/>
    </row>
    <row r="645" spans="2:12">
      <c r="B645" s="635"/>
      <c r="J645" s="32"/>
      <c r="K645" s="32"/>
      <c r="L645" s="73"/>
    </row>
    <row r="646" spans="2:12">
      <c r="B646" s="635"/>
      <c r="J646" s="32"/>
      <c r="K646" s="32"/>
      <c r="L646" s="73"/>
    </row>
    <row r="647" spans="2:12">
      <c r="B647" s="635"/>
      <c r="J647" s="32"/>
      <c r="K647" s="32"/>
      <c r="L647" s="73"/>
    </row>
    <row r="648" spans="2:12">
      <c r="B648" s="635"/>
      <c r="J648" s="32"/>
      <c r="K648" s="32"/>
      <c r="L648" s="73"/>
    </row>
    <row r="649" spans="2:12">
      <c r="B649" s="635"/>
      <c r="J649" s="32"/>
      <c r="K649" s="32"/>
      <c r="L649" s="73"/>
    </row>
    <row r="650" spans="2:12">
      <c r="B650" s="635"/>
      <c r="J650" s="32"/>
      <c r="K650" s="32"/>
      <c r="L650" s="73"/>
    </row>
    <row r="651" spans="2:12">
      <c r="B651" s="635"/>
      <c r="J651" s="32"/>
      <c r="K651" s="32"/>
      <c r="L651" s="73"/>
    </row>
    <row r="652" spans="2:12">
      <c r="B652" s="635"/>
      <c r="J652" s="32"/>
      <c r="K652" s="32"/>
      <c r="L652" s="73"/>
    </row>
    <row r="653" spans="2:12">
      <c r="B653" s="635"/>
      <c r="J653" s="32"/>
      <c r="K653" s="32"/>
      <c r="L653" s="73"/>
    </row>
    <row r="654" spans="2:12">
      <c r="B654" s="635"/>
      <c r="J654" s="32"/>
      <c r="K654" s="32"/>
      <c r="L654" s="73"/>
    </row>
    <row r="655" spans="2:12">
      <c r="B655" s="635"/>
      <c r="J655" s="32"/>
      <c r="K655" s="32"/>
      <c r="L655" s="73"/>
    </row>
    <row r="656" spans="2:12">
      <c r="B656" s="635"/>
      <c r="J656" s="32"/>
      <c r="K656" s="32"/>
      <c r="L656" s="73"/>
    </row>
    <row r="657" spans="2:12">
      <c r="B657" s="635"/>
      <c r="J657" s="32"/>
      <c r="K657" s="32"/>
      <c r="L657" s="73"/>
    </row>
    <row r="658" spans="2:12">
      <c r="B658" s="635"/>
      <c r="J658" s="32"/>
      <c r="K658" s="32"/>
      <c r="L658" s="73"/>
    </row>
    <row r="659" spans="2:12">
      <c r="B659" s="635"/>
      <c r="J659" s="32"/>
      <c r="K659" s="32"/>
      <c r="L659" s="73"/>
    </row>
    <row r="660" spans="2:12">
      <c r="B660" s="635"/>
      <c r="J660" s="32"/>
      <c r="K660" s="32"/>
      <c r="L660" s="73"/>
    </row>
    <row r="661" spans="2:12">
      <c r="B661" s="635"/>
      <c r="J661" s="32"/>
      <c r="K661" s="32"/>
      <c r="L661" s="73"/>
    </row>
    <row r="662" spans="2:12">
      <c r="B662" s="635"/>
      <c r="J662" s="32"/>
      <c r="K662" s="32"/>
      <c r="L662" s="73"/>
    </row>
    <row r="663" spans="2:12">
      <c r="B663" s="635"/>
      <c r="J663" s="32"/>
      <c r="K663" s="32"/>
      <c r="L663" s="73"/>
    </row>
    <row r="664" spans="2:12">
      <c r="B664" s="635"/>
      <c r="J664" s="32"/>
      <c r="K664" s="32"/>
      <c r="L664" s="73"/>
    </row>
    <row r="665" spans="2:12">
      <c r="B665" s="635"/>
      <c r="J665" s="32"/>
      <c r="K665" s="32"/>
      <c r="L665" s="73"/>
    </row>
    <row r="666" spans="2:12">
      <c r="B666" s="635"/>
      <c r="J666" s="32"/>
      <c r="K666" s="32"/>
      <c r="L666" s="73"/>
    </row>
    <row r="667" spans="2:12">
      <c r="B667" s="635"/>
      <c r="J667" s="32"/>
      <c r="K667" s="32"/>
      <c r="L667" s="73"/>
    </row>
    <row r="668" spans="2:12">
      <c r="B668" s="635"/>
      <c r="J668" s="32"/>
      <c r="K668" s="32"/>
      <c r="L668" s="73"/>
    </row>
    <row r="669" spans="2:12">
      <c r="B669" s="635"/>
      <c r="J669" s="32"/>
      <c r="K669" s="32"/>
      <c r="L669" s="73"/>
    </row>
    <row r="670" spans="2:12">
      <c r="B670" s="635"/>
      <c r="J670" s="32"/>
      <c r="K670" s="32"/>
      <c r="L670" s="73"/>
    </row>
    <row r="671" spans="2:12">
      <c r="B671" s="635"/>
      <c r="J671" s="32"/>
      <c r="K671" s="32"/>
      <c r="L671" s="73"/>
    </row>
    <row r="672" spans="2:12">
      <c r="B672" s="635"/>
      <c r="J672" s="32"/>
      <c r="K672" s="32"/>
      <c r="L672" s="73"/>
    </row>
  </sheetData>
  <mergeCells count="11">
    <mergeCell ref="A1:T1"/>
    <mergeCell ref="A15:C15"/>
    <mergeCell ref="A14:C14"/>
    <mergeCell ref="A13:C13"/>
    <mergeCell ref="A2:J2"/>
    <mergeCell ref="A3:J3"/>
    <mergeCell ref="A8:G8"/>
    <mergeCell ref="A7:G7"/>
    <mergeCell ref="A6:G6"/>
    <mergeCell ref="A5:G5"/>
    <mergeCell ref="A4:G4"/>
  </mergeCells>
  <pageMargins left="0.7" right="0.7" top="0.75" bottom="0.75" header="0.3" footer="0.3"/>
  <pageSetup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17"/>
  <sheetViews>
    <sheetView zoomScaleNormal="100" workbookViewId="0">
      <selection sqref="A1:T1"/>
    </sheetView>
  </sheetViews>
  <sheetFormatPr defaultRowHeight="13.2"/>
  <cols>
    <col min="1" max="1" width="55.33203125" customWidth="1"/>
    <col min="2" max="2" width="26" style="1" bestFit="1" customWidth="1"/>
    <col min="3" max="3" width="23.6640625" style="32" bestFit="1" customWidth="1"/>
    <col min="4" max="4" width="21.44140625" style="32" bestFit="1" customWidth="1"/>
    <col min="5" max="6" width="17.6640625" style="32" customWidth="1"/>
    <col min="7" max="7" width="17.44140625" style="32" customWidth="1"/>
    <col min="8" max="9" width="15.33203125" style="32" customWidth="1"/>
    <col min="10" max="10" width="0.5546875" style="73" customWidth="1"/>
    <col min="11" max="11" width="11.6640625" style="32" customWidth="1"/>
    <col min="12" max="12" width="12.6640625" style="32" customWidth="1"/>
    <col min="13" max="16" width="12.6640625" customWidth="1"/>
    <col min="17" max="17" width="9.33203125" customWidth="1"/>
  </cols>
  <sheetData>
    <row r="1" spans="1:20" ht="13.35" customHeight="1">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row>
    <row r="2" spans="1:20" ht="35.25" customHeight="1">
      <c r="A2" s="1293"/>
      <c r="B2" s="1293"/>
      <c r="C2" s="1293"/>
      <c r="D2" s="1293"/>
      <c r="E2" s="1293"/>
      <c r="F2" s="1293"/>
      <c r="G2" s="1293"/>
      <c r="H2" s="1293"/>
      <c r="I2" s="1293"/>
      <c r="J2" s="1293"/>
      <c r="K2" s="1293"/>
      <c r="L2" s="1293"/>
      <c r="M2" s="1293"/>
      <c r="N2" s="1293"/>
      <c r="O2" s="1293"/>
      <c r="P2" s="1293"/>
      <c r="Q2" s="1293"/>
      <c r="R2" s="1293"/>
    </row>
    <row r="3" spans="1:20">
      <c r="A3" s="1295"/>
      <c r="B3" s="1295"/>
      <c r="C3" s="1295"/>
      <c r="D3" s="1295"/>
      <c r="E3" s="1295"/>
      <c r="F3" s="1295"/>
      <c r="G3" s="1295"/>
      <c r="H3" s="1295"/>
      <c r="I3" s="1295"/>
      <c r="J3" s="1295"/>
      <c r="K3" s="1295"/>
      <c r="L3" s="1295"/>
      <c r="M3" s="1295"/>
      <c r="N3" s="1295"/>
      <c r="O3" s="1295"/>
      <c r="P3" s="1295"/>
      <c r="Q3" s="1295"/>
      <c r="R3" s="1295"/>
    </row>
    <row r="4" spans="1:20" ht="30" customHeight="1">
      <c r="A4" s="1294" t="s">
        <v>506</v>
      </c>
      <c r="B4" s="1294"/>
      <c r="C4" s="1294"/>
      <c r="D4" s="1294"/>
      <c r="E4" s="1294"/>
      <c r="F4" s="1294"/>
      <c r="G4" s="1294"/>
      <c r="H4" s="244"/>
      <c r="I4" s="244"/>
      <c r="J4" s="233"/>
      <c r="K4" s="244"/>
      <c r="L4" s="1294" t="s">
        <v>507</v>
      </c>
      <c r="M4" s="1294"/>
      <c r="N4" s="1294"/>
      <c r="O4" s="1294"/>
      <c r="P4" s="1294"/>
      <c r="Q4" s="1294"/>
      <c r="R4" s="1294"/>
    </row>
    <row r="5" spans="1:20" ht="15.6">
      <c r="A5" s="1292" t="s">
        <v>189</v>
      </c>
      <c r="B5" s="1292"/>
      <c r="C5" s="1292"/>
      <c r="D5" s="1292"/>
      <c r="E5" s="1292"/>
      <c r="F5" s="1292"/>
      <c r="G5" s="1292"/>
      <c r="H5" s="244"/>
      <c r="I5" s="244"/>
      <c r="J5" s="233"/>
      <c r="K5" s="244"/>
      <c r="L5" s="1289"/>
      <c r="M5" s="1289"/>
      <c r="N5" s="1289"/>
      <c r="O5" s="1289"/>
      <c r="P5" s="1289"/>
      <c r="Q5" s="1289"/>
      <c r="R5" s="1289"/>
    </row>
    <row r="6" spans="1:20" ht="13.5" customHeight="1">
      <c r="A6" s="1292"/>
      <c r="B6" s="1292"/>
      <c r="C6" s="1292"/>
      <c r="D6" s="1292"/>
      <c r="E6" s="1292"/>
      <c r="F6" s="1292"/>
      <c r="G6" s="1292"/>
      <c r="H6" s="244"/>
      <c r="I6" s="244"/>
      <c r="J6" s="233"/>
      <c r="K6" s="244"/>
      <c r="L6" s="1289"/>
      <c r="M6" s="1289"/>
      <c r="N6" s="1289"/>
      <c r="O6" s="1289"/>
      <c r="P6" s="1289"/>
      <c r="Q6" s="1289"/>
      <c r="R6" s="1289"/>
    </row>
    <row r="7" spans="1:20" ht="13.5" customHeight="1">
      <c r="A7" s="1299" t="s">
        <v>422</v>
      </c>
      <c r="B7" s="1299"/>
      <c r="C7" s="1299"/>
      <c r="D7" s="1299"/>
      <c r="E7" s="1299"/>
      <c r="F7" s="1299"/>
      <c r="G7" s="1299"/>
      <c r="H7" s="244"/>
      <c r="I7" s="244"/>
      <c r="J7" s="233"/>
      <c r="K7" s="244"/>
      <c r="L7" s="1289"/>
      <c r="M7" s="1289"/>
      <c r="N7" s="1289"/>
      <c r="O7" s="1289"/>
      <c r="P7" s="1289"/>
      <c r="Q7" s="1289"/>
      <c r="R7" s="1289"/>
    </row>
    <row r="8" spans="1:20" ht="13.5" customHeight="1">
      <c r="A8" s="1292"/>
      <c r="B8" s="1292"/>
      <c r="C8" s="1292"/>
      <c r="D8" s="1292"/>
      <c r="E8" s="1292"/>
      <c r="F8" s="1292"/>
      <c r="G8" s="1292"/>
      <c r="H8" s="244"/>
      <c r="I8" s="244"/>
      <c r="J8" s="233"/>
      <c r="K8" s="244"/>
      <c r="L8" s="1289"/>
      <c r="M8" s="1289"/>
      <c r="N8" s="1289"/>
      <c r="O8" s="1289"/>
      <c r="P8" s="1289"/>
      <c r="Q8" s="1289"/>
      <c r="R8" s="1289"/>
    </row>
    <row r="9" spans="1:20" ht="13.5" customHeight="1">
      <c r="A9" s="1289" t="s">
        <v>271</v>
      </c>
      <c r="B9" s="1289"/>
      <c r="C9" s="1289"/>
      <c r="D9" s="1289"/>
      <c r="E9" s="1289"/>
      <c r="F9" s="1289"/>
      <c r="G9" s="1289"/>
      <c r="H9" s="244"/>
      <c r="I9" s="244"/>
      <c r="J9" s="233"/>
      <c r="K9" s="244"/>
      <c r="L9" s="1289" t="s">
        <v>272</v>
      </c>
      <c r="M9" s="1289"/>
      <c r="N9" s="1289"/>
      <c r="O9" s="1289"/>
      <c r="P9" s="1289"/>
      <c r="Q9" s="1289"/>
      <c r="R9" s="1289"/>
    </row>
    <row r="10" spans="1:20" ht="13.8" thickBot="1">
      <c r="A10" s="241"/>
      <c r="B10" s="1296" t="s">
        <v>24</v>
      </c>
      <c r="C10" s="1297"/>
      <c r="D10" s="1297"/>
      <c r="E10" s="1300" t="s">
        <v>25</v>
      </c>
      <c r="F10" s="1301"/>
      <c r="G10" s="1301"/>
      <c r="H10" s="318"/>
      <c r="I10" s="244"/>
      <c r="J10" s="480"/>
      <c r="K10" s="227"/>
      <c r="L10" s="223"/>
      <c r="M10" s="223"/>
      <c r="N10" s="223"/>
      <c r="O10" s="223"/>
      <c r="P10" s="223"/>
      <c r="Q10" s="223"/>
    </row>
    <row r="11" spans="1:20" ht="28.5" customHeight="1" thickBot="1">
      <c r="A11" s="242"/>
      <c r="B11" s="411" t="s">
        <v>192</v>
      </c>
      <c r="C11" s="411" t="s">
        <v>193</v>
      </c>
      <c r="D11" s="412" t="s">
        <v>194</v>
      </c>
      <c r="E11" s="492" t="s">
        <v>508</v>
      </c>
      <c r="F11" s="411" t="s">
        <v>193</v>
      </c>
      <c r="G11" s="411" t="s">
        <v>30</v>
      </c>
      <c r="H11" s="244"/>
      <c r="I11" s="244"/>
      <c r="J11" s="481"/>
      <c r="K11" s="22"/>
      <c r="L11" s="229"/>
      <c r="M11" s="223"/>
      <c r="N11" s="223"/>
      <c r="O11" s="223"/>
      <c r="P11" s="223"/>
      <c r="Q11" s="223"/>
    </row>
    <row r="12" spans="1:20" ht="13.35" customHeight="1">
      <c r="A12" s="240" t="s">
        <v>196</v>
      </c>
      <c r="B12" s="319">
        <v>665269</v>
      </c>
      <c r="C12" s="317">
        <f>F43</f>
        <v>732352</v>
      </c>
      <c r="D12" s="246">
        <f>C12/B12</f>
        <v>1.1008359024695273</v>
      </c>
      <c r="E12" s="319">
        <f>'MEEIA Targets'!E19+'Extension Budget - Savings'!C25</f>
        <v>7680172.5000000019</v>
      </c>
      <c r="F12" s="231">
        <f>C12</f>
        <v>732352</v>
      </c>
      <c r="G12" s="266">
        <f>F12/E12</f>
        <v>9.5356191543874799E-2</v>
      </c>
      <c r="H12" s="244"/>
      <c r="I12" s="244"/>
      <c r="J12" s="234"/>
      <c r="K12" s="230"/>
      <c r="L12" s="229"/>
      <c r="M12" s="223"/>
      <c r="N12" s="223"/>
      <c r="O12" s="223"/>
      <c r="P12" s="223"/>
      <c r="Q12" s="223"/>
    </row>
    <row r="13" spans="1:20" ht="13.35" customHeight="1">
      <c r="A13" s="240" t="s">
        <v>197</v>
      </c>
      <c r="B13" s="319">
        <v>5012</v>
      </c>
      <c r="C13" s="231">
        <f>F50</f>
        <v>4841.2</v>
      </c>
      <c r="D13" s="246">
        <f>C13/B13</f>
        <v>0.96592178770949721</v>
      </c>
      <c r="E13" s="319">
        <f>'MEEIA Targets'!K19+'Extension Budget - Savings'!D25</f>
        <v>20945.925000000003</v>
      </c>
      <c r="F13" s="231">
        <f>C13</f>
        <v>4841.2</v>
      </c>
      <c r="G13" s="266">
        <f>F13/E13</f>
        <v>0.23112848919300527</v>
      </c>
      <c r="H13" s="244"/>
      <c r="I13" s="244"/>
      <c r="J13" s="481"/>
      <c r="K13" s="22"/>
      <c r="L13" s="229"/>
      <c r="M13" s="223"/>
      <c r="N13" s="223"/>
      <c r="O13" s="223"/>
      <c r="P13" s="223"/>
      <c r="Q13" s="223"/>
    </row>
    <row r="14" spans="1:20" ht="13.5" customHeight="1">
      <c r="A14" s="238"/>
      <c r="B14"/>
      <c r="C14" s="238"/>
      <c r="D14" s="231"/>
      <c r="E14" s="266"/>
      <c r="F14" s="231"/>
      <c r="G14" s="266"/>
      <c r="H14" s="244"/>
      <c r="I14" s="244"/>
      <c r="J14" s="481"/>
      <c r="K14" s="22"/>
      <c r="L14" s="229"/>
      <c r="M14" s="223"/>
      <c r="N14" s="223"/>
      <c r="O14" s="223"/>
      <c r="P14" s="223"/>
      <c r="Q14" s="223"/>
    </row>
    <row r="15" spans="1:20" ht="13.5" customHeight="1">
      <c r="A15" s="478" t="s">
        <v>423</v>
      </c>
      <c r="B15"/>
      <c r="C15" s="238"/>
      <c r="D15" s="231"/>
      <c r="E15" s="266"/>
      <c r="F15" s="231"/>
      <c r="G15" s="266"/>
      <c r="H15" s="244"/>
      <c r="I15" s="244"/>
      <c r="J15" s="481"/>
      <c r="K15" s="22"/>
      <c r="L15" s="229"/>
      <c r="M15" s="223"/>
      <c r="N15" s="223"/>
      <c r="O15" s="223"/>
      <c r="P15" s="223"/>
      <c r="Q15" s="223"/>
    </row>
    <row r="16" spans="1:20" ht="13.5" customHeight="1">
      <c r="A16" s="478"/>
      <c r="B16"/>
      <c r="C16" s="238"/>
      <c r="D16" s="231"/>
      <c r="E16" s="266"/>
      <c r="F16" s="231"/>
      <c r="G16" s="266"/>
      <c r="H16" s="244"/>
      <c r="I16" s="244"/>
      <c r="J16" s="481"/>
      <c r="K16" s="22"/>
      <c r="L16" s="229"/>
      <c r="M16" s="223"/>
      <c r="N16" s="223"/>
      <c r="O16" s="223"/>
      <c r="P16" s="223"/>
      <c r="Q16" s="223"/>
    </row>
    <row r="17" spans="1:18" ht="13.5" customHeight="1">
      <c r="A17" s="1292"/>
      <c r="B17" s="1292"/>
      <c r="C17" s="1292"/>
      <c r="D17" s="1292"/>
      <c r="E17" s="1292"/>
      <c r="F17" s="1292"/>
      <c r="G17" s="1292"/>
      <c r="H17" s="244"/>
      <c r="I17" s="244"/>
      <c r="J17" s="233"/>
      <c r="K17" s="244"/>
      <c r="L17" s="1289"/>
      <c r="M17" s="1289"/>
      <c r="N17" s="1289"/>
      <c r="O17" s="1289"/>
      <c r="P17" s="1289"/>
      <c r="Q17" s="1289"/>
      <c r="R17" s="1289"/>
    </row>
    <row r="18" spans="1:18" ht="13.5" customHeight="1">
      <c r="A18" s="1289" t="s">
        <v>198</v>
      </c>
      <c r="B18" s="1289"/>
      <c r="C18" s="1289"/>
      <c r="D18" s="1289"/>
      <c r="E18" s="1289"/>
      <c r="F18" s="1289"/>
      <c r="G18" s="1289"/>
      <c r="H18" s="244"/>
      <c r="I18" s="244"/>
      <c r="J18" s="233"/>
      <c r="K18" s="244"/>
      <c r="L18" s="1289" t="s">
        <v>272</v>
      </c>
      <c r="M18" s="1289"/>
      <c r="N18" s="1289"/>
      <c r="O18" s="1289"/>
      <c r="P18" s="1289"/>
      <c r="Q18" s="1289"/>
      <c r="R18" s="1289"/>
    </row>
    <row r="19" spans="1:18" ht="13.8" thickBot="1">
      <c r="A19" s="241"/>
      <c r="B19" s="1296" t="s">
        <v>24</v>
      </c>
      <c r="C19" s="1297"/>
      <c r="D19" s="1297"/>
      <c r="E19" s="1300" t="s">
        <v>25</v>
      </c>
      <c r="F19" s="1301"/>
      <c r="G19" s="1301"/>
      <c r="H19" s="318"/>
      <c r="I19" s="244"/>
      <c r="J19" s="480"/>
      <c r="K19" s="227"/>
      <c r="L19" s="223"/>
      <c r="M19" s="223"/>
      <c r="N19" s="223"/>
      <c r="O19" s="223"/>
      <c r="P19" s="223"/>
      <c r="Q19" s="223"/>
    </row>
    <row r="20" spans="1:18" ht="28.5" customHeight="1" thickBot="1">
      <c r="A20" s="242"/>
      <c r="B20" s="411" t="s">
        <v>192</v>
      </c>
      <c r="C20" s="411" t="s">
        <v>193</v>
      </c>
      <c r="D20" s="412" t="s">
        <v>194</v>
      </c>
      <c r="E20" s="492" t="s">
        <v>508</v>
      </c>
      <c r="F20" s="411" t="s">
        <v>193</v>
      </c>
      <c r="G20" s="411" t="s">
        <v>30</v>
      </c>
      <c r="H20" s="244"/>
      <c r="I20" s="244"/>
      <c r="J20" s="481"/>
      <c r="K20" s="22"/>
      <c r="L20" s="229"/>
      <c r="M20" s="223"/>
      <c r="N20" s="223"/>
      <c r="O20" s="223"/>
      <c r="P20" s="223"/>
      <c r="Q20" s="223"/>
    </row>
    <row r="21" spans="1:18" ht="13.35" customHeight="1">
      <c r="A21" s="240" t="s">
        <v>196</v>
      </c>
      <c r="B21" s="319">
        <f>'Overall Results PY 2018'!C78+B12</f>
        <v>9653941</v>
      </c>
      <c r="C21" s="319">
        <f>C12+'Overall Results PY 2016'!D24+'Overall Results PY 2017'!D27+'Overall Results PY 2018'!D27</f>
        <v>6363521</v>
      </c>
      <c r="D21" s="246">
        <f>C21/B21</f>
        <v>0.65916302989628794</v>
      </c>
      <c r="E21" s="319">
        <f>E12</f>
        <v>7680172.5000000019</v>
      </c>
      <c r="F21" s="231">
        <f>C21</f>
        <v>6363521</v>
      </c>
      <c r="G21" s="266">
        <f>F21/E21</f>
        <v>0.8285648531982841</v>
      </c>
      <c r="H21" s="244"/>
      <c r="I21" s="244"/>
      <c r="J21" s="234"/>
      <c r="K21" s="230"/>
      <c r="L21" s="229"/>
      <c r="M21" s="223"/>
      <c r="N21" s="223"/>
      <c r="O21" s="223"/>
      <c r="P21" s="223"/>
      <c r="Q21" s="223"/>
    </row>
    <row r="22" spans="1:18" ht="13.35" customHeight="1">
      <c r="A22" s="240" t="s">
        <v>197</v>
      </c>
      <c r="B22" s="319">
        <f>'Overall Results PY 2018'!C104+B13</f>
        <v>29561</v>
      </c>
      <c r="C22" s="231">
        <f>F54</f>
        <v>29896.999999999996</v>
      </c>
      <c r="D22" s="246">
        <f>C22/B22</f>
        <v>1.0113663272555053</v>
      </c>
      <c r="E22" s="319">
        <f>E13</f>
        <v>20945.925000000003</v>
      </c>
      <c r="F22" s="231">
        <f>C22</f>
        <v>29896.999999999996</v>
      </c>
      <c r="G22" s="266">
        <f>F22/E22</f>
        <v>1.4273420725033625</v>
      </c>
      <c r="H22" s="244"/>
      <c r="I22" s="244"/>
      <c r="J22" s="481"/>
      <c r="K22" s="22"/>
      <c r="L22" s="229"/>
      <c r="M22" s="223"/>
      <c r="N22" s="223"/>
      <c r="O22" s="223"/>
      <c r="P22" s="223"/>
      <c r="Q22" s="223"/>
    </row>
    <row r="23" spans="1:18" ht="13.5" customHeight="1">
      <c r="A23" s="238"/>
      <c r="B23"/>
      <c r="C23" s="238"/>
      <c r="D23" s="231"/>
      <c r="E23" s="266"/>
      <c r="F23" s="231"/>
      <c r="G23" s="266"/>
      <c r="H23" s="244"/>
      <c r="I23" s="244"/>
      <c r="J23" s="481"/>
      <c r="K23" s="22"/>
      <c r="L23" s="229"/>
      <c r="M23" s="223"/>
      <c r="N23" s="223"/>
      <c r="O23" s="223"/>
      <c r="P23" s="223"/>
      <c r="Q23" s="223"/>
    </row>
    <row r="24" spans="1:18" ht="13.5" customHeight="1">
      <c r="A24" s="478" t="s">
        <v>423</v>
      </c>
      <c r="B24" s="564"/>
      <c r="C24" s="564"/>
      <c r="D24" s="266"/>
      <c r="E24" s="564"/>
      <c r="F24" s="564"/>
      <c r="G24" s="266"/>
      <c r="H24" s="244"/>
      <c r="I24" s="244"/>
      <c r="J24" s="481"/>
      <c r="K24" s="22"/>
      <c r="L24" s="229"/>
      <c r="M24" s="223"/>
      <c r="N24" s="223"/>
      <c r="O24" s="223"/>
      <c r="P24" s="223"/>
      <c r="Q24" s="223"/>
    </row>
    <row r="25" spans="1:18" ht="13.5" customHeight="1">
      <c r="A25" s="238"/>
      <c r="B25" s="564"/>
      <c r="C25" s="564"/>
      <c r="D25" s="266"/>
      <c r="E25" s="244"/>
      <c r="F25" s="564"/>
      <c r="G25" s="244"/>
      <c r="H25" s="244"/>
      <c r="I25" s="244"/>
      <c r="J25" s="480"/>
      <c r="K25" s="474"/>
      <c r="L25" s="225"/>
      <c r="M25" s="223"/>
      <c r="N25" s="223"/>
      <c r="O25" s="223"/>
      <c r="P25" s="223"/>
      <c r="Q25" s="223"/>
    </row>
    <row r="26" spans="1:18" ht="13.5" customHeight="1">
      <c r="A26" s="1289" t="s">
        <v>200</v>
      </c>
      <c r="B26" s="1289"/>
      <c r="C26" s="1289"/>
      <c r="D26" s="1289"/>
      <c r="E26" s="244"/>
      <c r="F26" s="244"/>
      <c r="G26" s="244"/>
      <c r="H26" s="244"/>
      <c r="I26" s="244"/>
      <c r="J26" s="235"/>
      <c r="K26" s="224"/>
      <c r="L26" s="224"/>
      <c r="M26" s="223"/>
      <c r="N26" s="223"/>
      <c r="O26" s="223"/>
      <c r="P26" s="223"/>
      <c r="Q26" s="223"/>
    </row>
    <row r="27" spans="1:18" ht="33.6" thickBot="1">
      <c r="A27" s="315" t="s">
        <v>97</v>
      </c>
      <c r="B27" s="237" t="s">
        <v>98</v>
      </c>
      <c r="C27" s="237" t="s">
        <v>99</v>
      </c>
      <c r="D27" s="315" t="s">
        <v>100</v>
      </c>
      <c r="E27" s="243"/>
      <c r="F27" s="244"/>
      <c r="G27" s="244"/>
      <c r="H27" s="244"/>
      <c r="I27" s="244"/>
      <c r="J27" s="235"/>
      <c r="K27" s="224"/>
      <c r="L27" s="1290" t="s">
        <v>340</v>
      </c>
      <c r="M27" s="1290"/>
      <c r="N27" s="1290"/>
      <c r="O27" s="1290"/>
      <c r="P27" s="1290"/>
      <c r="Q27" s="1290"/>
      <c r="R27" s="1290"/>
    </row>
    <row r="28" spans="1:18" ht="13.5" customHeight="1" thickTop="1">
      <c r="A28" s="1298" t="s">
        <v>509</v>
      </c>
      <c r="B28" s="1298"/>
      <c r="C28" s="1298"/>
      <c r="D28" s="382">
        <v>1</v>
      </c>
      <c r="E28" s="244"/>
      <c r="F28" s="244"/>
      <c r="G28" s="244"/>
      <c r="H28" s="244"/>
      <c r="I28" s="244"/>
      <c r="J28" s="236"/>
      <c r="K28" s="226"/>
      <c r="L28" s="226"/>
      <c r="M28" s="223"/>
      <c r="N28" s="223"/>
      <c r="O28" s="223"/>
      <c r="P28" s="223"/>
      <c r="Q28" s="223"/>
    </row>
    <row r="29" spans="1:18" ht="13.5" customHeight="1">
      <c r="A29" s="238"/>
      <c r="B29" s="239"/>
      <c r="C29" s="239"/>
      <c r="D29" s="239"/>
      <c r="E29" s="244"/>
      <c r="F29" s="244"/>
      <c r="G29" s="244"/>
      <c r="H29" s="244"/>
      <c r="I29" s="244"/>
      <c r="J29" s="236"/>
      <c r="K29" s="226"/>
      <c r="L29" s="226"/>
      <c r="M29" s="223"/>
      <c r="N29" s="223"/>
      <c r="O29" s="223"/>
      <c r="P29" s="223"/>
      <c r="Q29" s="223"/>
    </row>
    <row r="30" spans="1:18" ht="13.5" customHeight="1">
      <c r="A30" s="239"/>
      <c r="B30" s="239"/>
      <c r="C30" s="239"/>
      <c r="D30" s="239"/>
      <c r="E30" s="244"/>
      <c r="F30" s="244"/>
      <c r="G30" s="244"/>
      <c r="H30" s="244"/>
      <c r="I30" s="244"/>
      <c r="J30" s="236"/>
      <c r="K30" s="226"/>
      <c r="L30" s="226"/>
      <c r="M30" s="223"/>
      <c r="N30" s="223"/>
      <c r="O30" s="223"/>
      <c r="P30" s="223"/>
      <c r="Q30" s="223"/>
    </row>
    <row r="31" spans="1:18" ht="13.5" customHeight="1">
      <c r="A31" s="239"/>
      <c r="B31" s="239"/>
      <c r="C31" s="239"/>
      <c r="D31" s="239"/>
      <c r="E31" s="244"/>
      <c r="F31" s="244"/>
      <c r="G31" s="244"/>
      <c r="H31" s="244"/>
      <c r="I31" s="244"/>
      <c r="J31" s="236"/>
      <c r="K31"/>
      <c r="L31"/>
    </row>
    <row r="32" spans="1:18" ht="4.95" customHeight="1">
      <c r="A32" s="1291"/>
      <c r="B32" s="1291"/>
      <c r="C32" s="1291"/>
      <c r="D32" s="1291"/>
      <c r="E32" s="1291"/>
      <c r="F32" s="1291"/>
      <c r="G32" s="1291"/>
      <c r="H32" s="1291"/>
      <c r="I32" s="1291"/>
      <c r="J32" s="320"/>
      <c r="K32"/>
      <c r="L32"/>
    </row>
    <row r="33" spans="1:17" ht="12.75" customHeight="1">
      <c r="A33" s="1293"/>
      <c r="B33" s="1293"/>
      <c r="C33" s="1293"/>
      <c r="D33" s="1293"/>
      <c r="E33" s="1293"/>
      <c r="F33" s="223"/>
      <c r="G33" s="223"/>
      <c r="H33" s="223"/>
      <c r="I33" s="223"/>
      <c r="J33" s="233"/>
      <c r="K33"/>
      <c r="L33"/>
    </row>
    <row r="34" spans="1:17" ht="15.6">
      <c r="A34" s="1292" t="s">
        <v>216</v>
      </c>
      <c r="B34" s="1292"/>
      <c r="C34" s="1292"/>
      <c r="D34" s="1292"/>
      <c r="E34" s="1292"/>
      <c r="F34" s="244"/>
      <c r="G34" s="244"/>
      <c r="H34" s="244"/>
      <c r="I34" s="244"/>
      <c r="J34" s="480"/>
      <c r="K34" s="227"/>
      <c r="L34" s="223"/>
      <c r="M34" s="223"/>
      <c r="N34" s="223"/>
      <c r="O34" s="223"/>
      <c r="P34" s="223"/>
      <c r="Q34" s="223"/>
    </row>
    <row r="35" spans="1:17">
      <c r="A35" s="877"/>
      <c r="B35" s="270"/>
      <c r="C35" s="271"/>
      <c r="D35" s="270"/>
      <c r="E35" s="272"/>
      <c r="F35" s="386"/>
      <c r="G35" s="244"/>
      <c r="H35" s="244"/>
      <c r="I35" s="244"/>
      <c r="J35" s="480"/>
      <c r="K35" s="227"/>
    </row>
    <row r="36" spans="1:17" ht="40.200000000000003" thickBot="1">
      <c r="A36" s="232" t="s">
        <v>510</v>
      </c>
      <c r="B36" s="859" t="s">
        <v>511</v>
      </c>
      <c r="C36" s="859" t="s">
        <v>512</v>
      </c>
      <c r="D36" s="859" t="s">
        <v>513</v>
      </c>
      <c r="E36" s="859" t="s">
        <v>514</v>
      </c>
      <c r="F36" s="859" t="s">
        <v>515</v>
      </c>
      <c r="G36" s="244"/>
      <c r="H36" s="244"/>
      <c r="I36" s="244"/>
      <c r="J36" s="480"/>
      <c r="K36" s="227"/>
      <c r="L36" s="223"/>
      <c r="M36" s="223"/>
      <c r="N36" s="223"/>
      <c r="O36" s="223"/>
      <c r="P36" s="223"/>
      <c r="Q36" s="223"/>
    </row>
    <row r="37" spans="1:17" ht="13.5" customHeight="1">
      <c r="A37" t="s">
        <v>516</v>
      </c>
      <c r="B37" s="983">
        <v>817</v>
      </c>
      <c r="C37" s="983">
        <v>2473</v>
      </c>
      <c r="D37" s="983">
        <v>0</v>
      </c>
      <c r="E37" s="635">
        <v>197</v>
      </c>
      <c r="F37" s="732">
        <f t="shared" ref="F37:F42" si="0">SUM(B37:D37)*E37</f>
        <v>648130</v>
      </c>
      <c r="G37" s="244"/>
      <c r="H37" s="244"/>
      <c r="I37" s="244"/>
      <c r="J37" s="480"/>
      <c r="K37" s="227"/>
      <c r="L37" s="223"/>
      <c r="M37" s="223"/>
      <c r="N37" s="223"/>
      <c r="O37" s="223"/>
      <c r="P37" s="223"/>
      <c r="Q37" s="223"/>
    </row>
    <row r="38" spans="1:17" ht="13.5" customHeight="1">
      <c r="A38" t="s">
        <v>517</v>
      </c>
      <c r="B38" s="983">
        <v>0</v>
      </c>
      <c r="C38" s="983">
        <v>-18</v>
      </c>
      <c r="D38" s="983">
        <v>0</v>
      </c>
      <c r="E38" s="635">
        <v>197</v>
      </c>
      <c r="F38" s="733">
        <f t="shared" si="0"/>
        <v>-3546</v>
      </c>
      <c r="G38" s="244"/>
      <c r="H38" s="244"/>
      <c r="I38" s="244"/>
      <c r="J38" s="480"/>
      <c r="K38" s="227"/>
      <c r="L38" s="877"/>
      <c r="M38" s="223"/>
      <c r="N38" s="223"/>
      <c r="O38" s="223"/>
      <c r="P38" s="223"/>
      <c r="Q38" s="223"/>
    </row>
    <row r="39" spans="1:17" ht="13.5" customHeight="1">
      <c r="A39" t="s">
        <v>518</v>
      </c>
      <c r="B39" s="983">
        <v>231</v>
      </c>
      <c r="C39" s="983">
        <v>45</v>
      </c>
      <c r="D39" s="983">
        <v>0</v>
      </c>
      <c r="E39" s="635">
        <v>318</v>
      </c>
      <c r="F39" s="733">
        <f t="shared" si="0"/>
        <v>87768</v>
      </c>
      <c r="G39" s="244"/>
      <c r="H39" s="244"/>
      <c r="I39" s="244"/>
      <c r="J39" s="480"/>
      <c r="K39" s="227"/>
      <c r="L39" s="877"/>
      <c r="M39" s="223"/>
      <c r="N39" s="223"/>
      <c r="O39" s="223"/>
      <c r="P39" s="223"/>
      <c r="Q39" s="223"/>
    </row>
    <row r="40" spans="1:17">
      <c r="A40" t="s">
        <v>519</v>
      </c>
      <c r="B40" s="983">
        <v>0</v>
      </c>
      <c r="C40" s="983">
        <v>0</v>
      </c>
      <c r="D40" s="983">
        <v>0</v>
      </c>
      <c r="E40" s="635">
        <v>318</v>
      </c>
      <c r="F40" s="733">
        <f t="shared" si="0"/>
        <v>0</v>
      </c>
      <c r="G40" s="244"/>
      <c r="H40" s="244"/>
      <c r="I40" s="244"/>
      <c r="J40" s="480"/>
      <c r="K40" s="227"/>
      <c r="L40" s="223"/>
      <c r="M40" s="223"/>
      <c r="N40" s="223"/>
      <c r="O40" s="223"/>
      <c r="P40" s="223"/>
      <c r="Q40" s="223"/>
    </row>
    <row r="41" spans="1:17">
      <c r="A41" s="729" t="s">
        <v>520</v>
      </c>
      <c r="B41" s="730">
        <f>SUM(B37:B38)</f>
        <v>817</v>
      </c>
      <c r="C41" s="730">
        <f>SUM(C37:C38)</f>
        <v>2455</v>
      </c>
      <c r="D41" s="730">
        <f>SUM(D37:D38)</f>
        <v>0</v>
      </c>
      <c r="E41" s="731">
        <v>197</v>
      </c>
      <c r="F41" s="731">
        <f t="shared" si="0"/>
        <v>644584</v>
      </c>
      <c r="G41" s="244"/>
      <c r="H41" s="244"/>
      <c r="I41" s="244"/>
      <c r="J41" s="480"/>
      <c r="K41" s="227"/>
      <c r="L41" s="223"/>
      <c r="M41" s="223"/>
      <c r="N41" s="223"/>
      <c r="O41" s="223"/>
      <c r="P41" s="223"/>
      <c r="Q41" s="223"/>
    </row>
    <row r="42" spans="1:17">
      <c r="A42" s="316" t="s">
        <v>521</v>
      </c>
      <c r="B42" s="50">
        <f>SUM(B39:B40)</f>
        <v>231</v>
      </c>
      <c r="C42" s="50">
        <f>SUM(C39:C40)</f>
        <v>45</v>
      </c>
      <c r="D42" s="50">
        <f>SUM(D39:D40)</f>
        <v>0</v>
      </c>
      <c r="E42" s="270">
        <f>197+121</f>
        <v>318</v>
      </c>
      <c r="F42" s="270">
        <f t="shared" si="0"/>
        <v>87768</v>
      </c>
      <c r="G42" s="244"/>
      <c r="H42" s="244"/>
      <c r="I42" s="244"/>
      <c r="J42" s="480"/>
      <c r="K42" s="227"/>
      <c r="L42" s="244"/>
      <c r="M42" s="223"/>
      <c r="N42" s="223"/>
      <c r="O42" s="223"/>
      <c r="P42" s="223"/>
      <c r="Q42" s="223"/>
    </row>
    <row r="43" spans="1:17" ht="13.8" thickBot="1">
      <c r="A43" s="625" t="s">
        <v>215</v>
      </c>
      <c r="B43" s="626">
        <f>SUM(B41:B42)</f>
        <v>1048</v>
      </c>
      <c r="C43" s="626">
        <f>SUM(C41:C42)</f>
        <v>2500</v>
      </c>
      <c r="D43" s="626">
        <f>SUM(D41:D42)</f>
        <v>0</v>
      </c>
      <c r="E43" s="626" t="s">
        <v>344</v>
      </c>
      <c r="F43" s="626">
        <f>SUM(F41:F42)</f>
        <v>732352</v>
      </c>
      <c r="G43" s="244"/>
      <c r="H43" s="244"/>
      <c r="I43" s="244"/>
      <c r="J43" s="480"/>
      <c r="K43" s="227"/>
      <c r="L43" s="244"/>
      <c r="M43" s="223"/>
      <c r="N43" s="223"/>
      <c r="O43" s="223"/>
      <c r="P43" s="223"/>
      <c r="Q43" s="223"/>
    </row>
    <row r="44" spans="1:17" ht="13.8" thickTop="1">
      <c r="A44" s="228" t="s">
        <v>683</v>
      </c>
      <c r="B44" s="228"/>
      <c r="C44" s="244"/>
      <c r="D44" s="244"/>
      <c r="E44" s="244"/>
      <c r="F44" s="244"/>
      <c r="G44" s="244"/>
      <c r="H44" s="244"/>
      <c r="I44" s="244"/>
      <c r="J44" s="480"/>
      <c r="K44" s="227"/>
      <c r="L44" s="244"/>
      <c r="M44" s="223"/>
      <c r="N44" s="223"/>
      <c r="O44" s="223"/>
      <c r="P44" s="223"/>
      <c r="Q44" s="223"/>
    </row>
    <row r="45" spans="1:17">
      <c r="A45" s="478" t="s">
        <v>423</v>
      </c>
      <c r="B45" s="228"/>
      <c r="C45" s="244"/>
      <c r="D45" s="244"/>
      <c r="E45" s="244"/>
      <c r="F45" s="244"/>
      <c r="G45" s="244"/>
      <c r="H45" s="244"/>
      <c r="I45" s="244"/>
      <c r="J45" s="480"/>
      <c r="K45" s="227"/>
      <c r="L45" s="244"/>
      <c r="M45" s="223"/>
      <c r="N45" s="223"/>
      <c r="O45" s="223"/>
      <c r="P45" s="223"/>
      <c r="Q45" s="223"/>
    </row>
    <row r="46" spans="1:17">
      <c r="A46" s="228"/>
      <c r="B46" s="228"/>
      <c r="C46" s="244"/>
      <c r="D46" s="244"/>
      <c r="E46" s="244"/>
      <c r="F46" s="244"/>
      <c r="G46" s="244"/>
      <c r="H46" s="244"/>
      <c r="I46" s="244"/>
      <c r="J46" s="480"/>
      <c r="K46" s="227"/>
      <c r="L46" s="244"/>
      <c r="M46" s="223"/>
      <c r="N46" s="223"/>
      <c r="O46" s="223"/>
      <c r="P46" s="223"/>
      <c r="Q46" s="223"/>
    </row>
    <row r="47" spans="1:17" ht="40.200000000000003" thickBot="1">
      <c r="A47" s="232" t="s">
        <v>522</v>
      </c>
      <c r="B47" s="859" t="s">
        <v>511</v>
      </c>
      <c r="C47" s="859" t="s">
        <v>512</v>
      </c>
      <c r="D47" s="859" t="s">
        <v>513</v>
      </c>
      <c r="E47" s="859" t="s">
        <v>523</v>
      </c>
      <c r="F47" s="859" t="s">
        <v>524</v>
      </c>
      <c r="G47" s="244"/>
      <c r="H47" s="244"/>
      <c r="I47" s="244"/>
      <c r="J47" s="480"/>
      <c r="K47" s="227"/>
      <c r="L47" s="244"/>
      <c r="M47" s="223"/>
      <c r="N47" s="223"/>
      <c r="O47" s="223"/>
      <c r="P47" s="223"/>
      <c r="Q47" s="223"/>
    </row>
    <row r="48" spans="1:17">
      <c r="A48" t="s">
        <v>525</v>
      </c>
      <c r="B48" s="983">
        <v>1048</v>
      </c>
      <c r="C48" s="983">
        <v>2225</v>
      </c>
      <c r="D48" s="983">
        <v>203</v>
      </c>
      <c r="E48" s="501">
        <v>1.4</v>
      </c>
      <c r="F48" s="635">
        <f t="shared" ref="F48:F54" si="1">SUM(B48:D48)*E48</f>
        <v>4866.3999999999996</v>
      </c>
      <c r="G48" s="244"/>
      <c r="H48" s="244"/>
      <c r="I48" s="244"/>
      <c r="J48" s="480"/>
      <c r="K48" s="227"/>
      <c r="L48" s="244"/>
      <c r="M48" s="223"/>
      <c r="N48" s="223"/>
      <c r="O48" s="223"/>
      <c r="P48" s="223"/>
      <c r="Q48" s="223"/>
    </row>
    <row r="49" spans="1:17">
      <c r="A49" t="s">
        <v>526</v>
      </c>
      <c r="B49" s="983">
        <v>0</v>
      </c>
      <c r="C49" s="983">
        <v>-18</v>
      </c>
      <c r="D49" s="983">
        <v>0</v>
      </c>
      <c r="E49" s="501">
        <v>1.4</v>
      </c>
      <c r="F49" s="635">
        <f t="shared" si="1"/>
        <v>-25.2</v>
      </c>
      <c r="G49" s="244"/>
      <c r="H49" s="244"/>
      <c r="I49" s="244"/>
      <c r="J49" s="480"/>
      <c r="K49" s="227"/>
      <c r="L49" s="244"/>
      <c r="M49" s="223"/>
      <c r="N49" s="223"/>
      <c r="O49" s="223"/>
      <c r="P49" s="223"/>
      <c r="Q49" s="223"/>
    </row>
    <row r="50" spans="1:17">
      <c r="A50" s="734" t="s">
        <v>527</v>
      </c>
      <c r="B50" s="735">
        <f>SUM(B48:B49)</f>
        <v>1048</v>
      </c>
      <c r="C50" s="735">
        <f>SUM(C48:C49)</f>
        <v>2207</v>
      </c>
      <c r="D50" s="735">
        <f>SUM(D48:D49)</f>
        <v>203</v>
      </c>
      <c r="E50" s="736">
        <v>1.4</v>
      </c>
      <c r="F50" s="731">
        <f t="shared" si="1"/>
        <v>4841.2</v>
      </c>
      <c r="G50" s="244"/>
      <c r="H50" s="244"/>
      <c r="I50" s="244"/>
      <c r="J50" s="480"/>
      <c r="K50" s="227"/>
      <c r="L50" s="244"/>
      <c r="M50" s="223"/>
      <c r="N50" s="223"/>
      <c r="O50" s="223"/>
      <c r="P50" s="223"/>
      <c r="Q50" s="223"/>
    </row>
    <row r="51" spans="1:17">
      <c r="A51" s="316" t="s">
        <v>528</v>
      </c>
      <c r="B51" s="270">
        <v>3564</v>
      </c>
      <c r="C51" s="270">
        <v>-373</v>
      </c>
      <c r="D51" s="270">
        <v>3</v>
      </c>
      <c r="E51" s="272">
        <v>1.4</v>
      </c>
      <c r="F51" s="270">
        <f t="shared" ref="F51" si="2">SUM(B51:D51)*E51</f>
        <v>4471.5999999999995</v>
      </c>
      <c r="G51" s="244"/>
      <c r="H51" s="244"/>
      <c r="I51" s="244"/>
      <c r="J51" s="480"/>
      <c r="K51" s="227"/>
      <c r="L51" s="244"/>
      <c r="M51" s="223"/>
      <c r="N51" s="223"/>
      <c r="O51" s="223"/>
      <c r="P51" s="223"/>
      <c r="Q51" s="223"/>
    </row>
    <row r="52" spans="1:17">
      <c r="A52" s="316" t="s">
        <v>529</v>
      </c>
      <c r="B52" s="270">
        <v>1929</v>
      </c>
      <c r="C52" s="270">
        <v>9207</v>
      </c>
      <c r="D52" s="270">
        <v>13</v>
      </c>
      <c r="E52" s="272">
        <v>1.4</v>
      </c>
      <c r="F52" s="270">
        <f t="shared" si="1"/>
        <v>15608.599999999999</v>
      </c>
      <c r="G52" s="244"/>
      <c r="H52" s="244"/>
      <c r="I52" s="244"/>
      <c r="J52" s="480"/>
      <c r="K52" s="227"/>
      <c r="L52" s="244"/>
      <c r="M52" s="223"/>
      <c r="N52" s="223"/>
      <c r="O52" s="223"/>
      <c r="P52" s="223"/>
      <c r="Q52" s="223"/>
    </row>
    <row r="53" spans="1:17">
      <c r="A53" s="316" t="s">
        <v>530</v>
      </c>
      <c r="B53" s="270">
        <v>780</v>
      </c>
      <c r="C53" s="270">
        <v>2763</v>
      </c>
      <c r="D53" s="270">
        <v>11</v>
      </c>
      <c r="E53" s="272">
        <v>1.4</v>
      </c>
      <c r="F53" s="270">
        <f t="shared" si="1"/>
        <v>4975.5999999999995</v>
      </c>
      <c r="G53" s="244"/>
      <c r="H53" s="244"/>
      <c r="I53" s="244"/>
      <c r="J53" s="480"/>
      <c r="K53" s="227"/>
      <c r="L53" s="244"/>
    </row>
    <row r="54" spans="1:17" ht="13.8" thickBot="1">
      <c r="A54" s="625" t="s">
        <v>531</v>
      </c>
      <c r="B54" s="626">
        <f>SUM(B50:B53)</f>
        <v>7321</v>
      </c>
      <c r="C54" s="626">
        <f>SUM(C50:C53)</f>
        <v>13804</v>
      </c>
      <c r="D54" s="626">
        <f>SUM(D50:D53)</f>
        <v>230</v>
      </c>
      <c r="E54" s="627">
        <v>1.4</v>
      </c>
      <c r="F54" s="626">
        <f t="shared" si="1"/>
        <v>29896.999999999996</v>
      </c>
      <c r="G54" s="244"/>
      <c r="H54" s="223"/>
      <c r="I54" s="244"/>
      <c r="J54" s="480"/>
      <c r="K54" s="227"/>
      <c r="L54" s="244"/>
    </row>
    <row r="55" spans="1:17" ht="13.8" thickTop="1">
      <c r="A55" s="228" t="s">
        <v>684</v>
      </c>
      <c r="B55" s="228"/>
      <c r="C55" s="244"/>
      <c r="D55" s="244"/>
      <c r="E55" s="244"/>
      <c r="F55" s="244"/>
      <c r="G55" s="244"/>
      <c r="H55" s="244"/>
      <c r="I55" s="244"/>
      <c r="J55" s="480"/>
      <c r="K55" s="227"/>
      <c r="L55" s="244"/>
    </row>
    <row r="56" spans="1:17">
      <c r="A56" s="478" t="s">
        <v>423</v>
      </c>
      <c r="B56" s="228"/>
      <c r="C56" s="244"/>
      <c r="D56" s="244"/>
      <c r="E56" s="244"/>
      <c r="F56" s="244"/>
      <c r="G56" s="244"/>
      <c r="H56" s="244"/>
      <c r="I56" s="244"/>
      <c r="J56" s="480"/>
      <c r="K56" s="227"/>
      <c r="L56" s="244"/>
    </row>
    <row r="57" spans="1:17" ht="15.6">
      <c r="A57" s="878"/>
      <c r="B57" s="244"/>
      <c r="C57" s="244"/>
      <c r="D57" s="244"/>
      <c r="E57" s="244"/>
      <c r="F57" s="244"/>
      <c r="G57" s="244"/>
      <c r="H57" s="244"/>
      <c r="I57" s="244"/>
      <c r="J57" s="480"/>
      <c r="K57" s="227"/>
      <c r="L57" s="223"/>
    </row>
    <row r="58" spans="1:17" ht="13.5" customHeight="1">
      <c r="A58" s="1289" t="s">
        <v>532</v>
      </c>
      <c r="B58" s="1289"/>
      <c r="C58" s="1289"/>
      <c r="D58" s="1289"/>
      <c r="E58" s="1289"/>
      <c r="F58" s="244"/>
      <c r="G58" s="244"/>
      <c r="H58" s="244"/>
      <c r="I58" s="244"/>
      <c r="J58" s="480"/>
      <c r="K58" s="227"/>
      <c r="L58" s="223"/>
    </row>
    <row r="59" spans="1:17" ht="13.5" customHeight="1" thickBot="1">
      <c r="A59" s="859" t="s">
        <v>533</v>
      </c>
      <c r="B59" s="859" t="s">
        <v>534</v>
      </c>
      <c r="C59" s="859" t="s">
        <v>535</v>
      </c>
      <c r="D59" s="859" t="s">
        <v>536</v>
      </c>
      <c r="E59" s="245"/>
      <c r="F59" s="244"/>
      <c r="G59" s="244"/>
      <c r="H59" s="244"/>
      <c r="I59" s="244"/>
      <c r="J59" s="480"/>
      <c r="K59" s="227"/>
      <c r="L59" s="223"/>
    </row>
    <row r="60" spans="1:17">
      <c r="A60" s="520">
        <v>43644</v>
      </c>
      <c r="B60" s="521">
        <v>0.66666666666666663</v>
      </c>
      <c r="C60" s="522">
        <v>0.75</v>
      </c>
      <c r="D60" s="523">
        <v>2</v>
      </c>
      <c r="E60" s="244"/>
      <c r="F60" s="244"/>
      <c r="G60" s="244"/>
      <c r="H60" s="244"/>
      <c r="I60" s="244"/>
      <c r="J60" s="480"/>
      <c r="K60" s="227"/>
      <c r="L60" s="223"/>
    </row>
    <row r="61" spans="1:17" ht="13.5" customHeight="1">
      <c r="A61" s="524">
        <v>43683</v>
      </c>
      <c r="B61" s="525">
        <v>0.66666666666666663</v>
      </c>
      <c r="C61" s="526">
        <v>5.75</v>
      </c>
      <c r="D61" s="527">
        <v>2</v>
      </c>
      <c r="E61" s="244"/>
      <c r="F61" s="244"/>
      <c r="G61" s="244"/>
      <c r="H61" s="244"/>
      <c r="I61" s="244"/>
      <c r="J61" s="480"/>
      <c r="K61" s="227"/>
      <c r="L61" s="223"/>
    </row>
    <row r="62" spans="1:17" ht="13.5" customHeight="1">
      <c r="A62" s="478" t="s">
        <v>423</v>
      </c>
      <c r="B62" s="244"/>
      <c r="C62" s="244"/>
      <c r="D62" s="244"/>
      <c r="E62" s="244"/>
      <c r="F62" s="244"/>
      <c r="G62" s="244"/>
      <c r="H62" s="244"/>
      <c r="I62" s="244"/>
      <c r="J62" s="480"/>
      <c r="K62" s="227"/>
      <c r="L62" s="223"/>
    </row>
    <row r="63" spans="1:17" ht="13.5" customHeight="1">
      <c r="B63" s="244"/>
      <c r="C63" s="244"/>
      <c r="D63" s="244"/>
      <c r="E63" s="244"/>
      <c r="F63" s="244"/>
      <c r="G63" s="244"/>
      <c r="H63" s="244"/>
      <c r="I63" s="244"/>
      <c r="J63" s="480"/>
      <c r="K63" s="227"/>
      <c r="L63" s="223"/>
    </row>
    <row r="64" spans="1:17" ht="13.5" customHeight="1">
      <c r="A64" s="1289" t="s">
        <v>537</v>
      </c>
      <c r="B64" s="1289"/>
      <c r="C64" s="1289"/>
      <c r="D64" s="1289"/>
      <c r="E64" s="1289"/>
      <c r="F64" s="244"/>
      <c r="G64" s="244"/>
      <c r="H64" s="244"/>
      <c r="I64" s="244"/>
      <c r="J64" s="480"/>
      <c r="K64" s="227"/>
      <c r="L64" s="223"/>
    </row>
    <row r="65" spans="1:12" ht="13.5" customHeight="1" thickBot="1">
      <c r="A65" s="859" t="s">
        <v>538</v>
      </c>
      <c r="B65" s="859" t="s">
        <v>539</v>
      </c>
      <c r="C65" s="859" t="s">
        <v>514</v>
      </c>
      <c r="D65" s="859" t="s">
        <v>540</v>
      </c>
      <c r="E65" s="245"/>
      <c r="F65" s="244"/>
      <c r="G65" s="244"/>
      <c r="H65" s="244"/>
      <c r="I65" s="244"/>
      <c r="J65" s="480"/>
      <c r="K65" s="227"/>
      <c r="L65" s="223"/>
    </row>
    <row r="66" spans="1:12" ht="13.5" customHeight="1">
      <c r="A66" s="316" t="s">
        <v>541</v>
      </c>
      <c r="B66" s="536">
        <v>5.4</v>
      </c>
      <c r="C66" s="270">
        <v>-43.4</v>
      </c>
      <c r="D66" s="536">
        <v>-92.2</v>
      </c>
      <c r="E66" s="244"/>
      <c r="F66" s="244"/>
      <c r="G66" s="244"/>
      <c r="H66" s="244"/>
      <c r="I66" s="244"/>
      <c r="J66" s="480"/>
      <c r="K66" s="227"/>
      <c r="L66" s="223"/>
    </row>
    <row r="67" spans="1:12" ht="13.5" customHeight="1">
      <c r="A67" s="316" t="s">
        <v>542</v>
      </c>
      <c r="B67" s="536">
        <v>11.1</v>
      </c>
      <c r="C67" s="270">
        <v>-44.7</v>
      </c>
      <c r="D67" s="536">
        <v>-100.5</v>
      </c>
      <c r="E67" s="244"/>
      <c r="F67" s="244"/>
      <c r="G67" s="244"/>
      <c r="H67" s="244"/>
      <c r="I67" s="244"/>
      <c r="J67" s="480"/>
      <c r="K67" s="227"/>
      <c r="L67" s="223"/>
    </row>
    <row r="68" spans="1:12" ht="13.5" customHeight="1">
      <c r="A68" s="316" t="s">
        <v>543</v>
      </c>
      <c r="B68" s="536">
        <v>12.3</v>
      </c>
      <c r="C68" s="270">
        <v>-20</v>
      </c>
      <c r="D68" s="536">
        <v>-52.3</v>
      </c>
      <c r="E68" s="244"/>
      <c r="F68" s="244"/>
      <c r="G68" s="244"/>
      <c r="H68" s="244"/>
      <c r="I68" s="244"/>
      <c r="J68" s="480"/>
      <c r="K68" s="227"/>
      <c r="L68" s="223"/>
    </row>
    <row r="69" spans="1:12" ht="13.5" customHeight="1">
      <c r="A69" s="316" t="s">
        <v>544</v>
      </c>
      <c r="B69" s="536">
        <v>22.9</v>
      </c>
      <c r="C69" s="270">
        <v>-9.8000000000000007</v>
      </c>
      <c r="D69" s="536">
        <v>-42.4</v>
      </c>
      <c r="E69" s="244"/>
      <c r="F69" s="244"/>
      <c r="G69" s="244"/>
      <c r="H69" s="244"/>
      <c r="I69" s="244"/>
      <c r="J69" s="480"/>
      <c r="K69" s="227"/>
      <c r="L69" s="223"/>
    </row>
    <row r="70" spans="1:12" ht="13.5" customHeight="1">
      <c r="A70" s="316" t="s">
        <v>545</v>
      </c>
      <c r="B70" s="536">
        <v>18.2</v>
      </c>
      <c r="C70" s="270">
        <v>-1.3</v>
      </c>
      <c r="D70" s="536">
        <v>-20.7</v>
      </c>
      <c r="E70" s="244"/>
      <c r="F70" s="244"/>
      <c r="G70" s="244"/>
      <c r="H70" s="244"/>
      <c r="I70" s="244"/>
      <c r="J70" s="480"/>
      <c r="K70" s="227"/>
      <c r="L70" s="223"/>
    </row>
    <row r="71" spans="1:12" ht="13.5" customHeight="1">
      <c r="A71" s="316" t="s">
        <v>546</v>
      </c>
      <c r="B71" s="536">
        <v>-1.2</v>
      </c>
      <c r="C71" s="270">
        <v>-7</v>
      </c>
      <c r="D71" s="536">
        <v>-12.8</v>
      </c>
      <c r="E71" s="244"/>
      <c r="F71" s="244"/>
      <c r="G71" s="244"/>
      <c r="H71" s="244"/>
      <c r="I71" s="244"/>
      <c r="J71" s="480"/>
      <c r="K71" s="227"/>
      <c r="L71" s="223"/>
    </row>
    <row r="72" spans="1:12" ht="13.5" customHeight="1">
      <c r="A72" s="316" t="s">
        <v>547</v>
      </c>
      <c r="B72" s="536">
        <v>-6.8</v>
      </c>
      <c r="C72" s="270">
        <v>-13.3</v>
      </c>
      <c r="D72" s="536">
        <v>-19.899999999999999</v>
      </c>
      <c r="E72" s="244"/>
      <c r="F72" s="244"/>
      <c r="G72" s="244"/>
      <c r="H72" s="244"/>
      <c r="I72" s="244"/>
      <c r="J72" s="480"/>
      <c r="K72" s="227"/>
      <c r="L72" s="223"/>
    </row>
    <row r="73" spans="1:12" ht="13.5" customHeight="1">
      <c r="A73" s="316" t="s">
        <v>548</v>
      </c>
      <c r="B73" s="536">
        <v>-22.5</v>
      </c>
      <c r="C73" s="270">
        <v>-29.8</v>
      </c>
      <c r="D73" s="536">
        <v>-37.1</v>
      </c>
      <c r="E73" s="244"/>
      <c r="F73" s="244"/>
      <c r="G73" s="244"/>
      <c r="H73" s="244"/>
      <c r="I73" s="244"/>
      <c r="J73" s="480"/>
      <c r="K73" s="227"/>
      <c r="L73" s="223"/>
    </row>
    <row r="74" spans="1:12" ht="13.5" customHeight="1">
      <c r="A74" s="316" t="s">
        <v>549</v>
      </c>
      <c r="B74" s="536">
        <v>-2.6</v>
      </c>
      <c r="C74" s="270">
        <v>-4.7</v>
      </c>
      <c r="D74" s="536">
        <v>-6.9</v>
      </c>
      <c r="E74" s="244"/>
      <c r="F74" s="244"/>
      <c r="G74" s="244"/>
      <c r="H74" s="244"/>
      <c r="I74" s="244"/>
      <c r="J74" s="480"/>
      <c r="K74" s="227"/>
      <c r="L74" s="223"/>
    </row>
    <row r="75" spans="1:12" ht="13.5" customHeight="1">
      <c r="A75" s="316" t="s">
        <v>550</v>
      </c>
      <c r="B75" s="536">
        <v>-6</v>
      </c>
      <c r="C75" s="270">
        <v>-11.7</v>
      </c>
      <c r="D75" s="536">
        <v>-17.399999999999999</v>
      </c>
      <c r="E75" s="244"/>
      <c r="F75" s="244"/>
      <c r="G75" s="244"/>
      <c r="J75" s="480"/>
      <c r="K75" s="227"/>
      <c r="L75" s="223"/>
    </row>
    <row r="76" spans="1:12" ht="13.5" customHeight="1">
      <c r="A76" s="316" t="s">
        <v>551</v>
      </c>
      <c r="B76" s="536">
        <v>11.3</v>
      </c>
      <c r="C76" s="270">
        <v>3</v>
      </c>
      <c r="D76" s="536">
        <v>-5.2</v>
      </c>
      <c r="E76" s="244"/>
      <c r="F76" s="244"/>
      <c r="G76" s="244"/>
      <c r="J76" s="480"/>
      <c r="K76" s="227"/>
      <c r="L76" s="223"/>
    </row>
    <row r="77" spans="1:12" ht="13.5" customHeight="1">
      <c r="A77" s="316" t="s">
        <v>552</v>
      </c>
      <c r="B77" s="536">
        <v>-2.6</v>
      </c>
      <c r="C77" s="270">
        <v>-13.9</v>
      </c>
      <c r="D77" s="536">
        <v>-25.2</v>
      </c>
      <c r="E77" s="244"/>
      <c r="F77" s="244"/>
      <c r="G77" s="244"/>
      <c r="J77" s="480"/>
      <c r="K77" s="227"/>
      <c r="L77" s="223"/>
    </row>
    <row r="78" spans="1:12" ht="13.5" customHeight="1" thickBot="1">
      <c r="A78" s="625" t="s">
        <v>215</v>
      </c>
      <c r="B78" s="628">
        <v>39.5</v>
      </c>
      <c r="C78" s="628">
        <v>-196.5</v>
      </c>
      <c r="D78" s="628">
        <v>-432.6</v>
      </c>
      <c r="E78" s="244"/>
      <c r="F78" s="244"/>
      <c r="G78" s="244"/>
      <c r="J78" s="480"/>
      <c r="K78" s="227"/>
      <c r="L78" s="223"/>
    </row>
    <row r="79" spans="1:12" ht="36" customHeight="1" thickTop="1">
      <c r="A79" s="478" t="s">
        <v>700</v>
      </c>
      <c r="B79" s="244"/>
      <c r="C79" s="244"/>
      <c r="D79" s="244"/>
      <c r="E79" s="244"/>
      <c r="F79" s="244"/>
      <c r="G79" s="244"/>
      <c r="J79" s="480"/>
      <c r="K79" s="227"/>
      <c r="L79" s="223"/>
    </row>
    <row r="80" spans="1:12" ht="13.5" customHeight="1">
      <c r="B80" s="635"/>
      <c r="J80" s="480"/>
      <c r="K80" s="227"/>
      <c r="L80" s="223"/>
    </row>
    <row r="81" spans="1:12" ht="13.5" customHeight="1">
      <c r="A81" s="4" t="s">
        <v>553</v>
      </c>
      <c r="B81" s="635"/>
      <c r="J81" s="480"/>
      <c r="K81" s="227"/>
      <c r="L81" s="223"/>
    </row>
    <row r="82" spans="1:12" ht="13.5" customHeight="1">
      <c r="A82" s="4"/>
      <c r="B82" s="635"/>
      <c r="J82" s="480"/>
      <c r="K82" s="227"/>
      <c r="L82" s="223"/>
    </row>
    <row r="83" spans="1:12" ht="13.5" customHeight="1">
      <c r="A83" s="577" t="s">
        <v>554</v>
      </c>
      <c r="B83" s="635"/>
      <c r="J83" s="480"/>
      <c r="K83" s="227"/>
      <c r="L83" s="223"/>
    </row>
    <row r="84" spans="1:12" ht="13.5" customHeight="1" thickBot="1">
      <c r="A84" s="859"/>
      <c r="B84" s="859" t="s">
        <v>555</v>
      </c>
      <c r="C84" s="859" t="s">
        <v>556</v>
      </c>
      <c r="D84" s="859" t="s">
        <v>557</v>
      </c>
      <c r="E84" s="859" t="s">
        <v>558</v>
      </c>
      <c r="F84" s="859" t="s">
        <v>559</v>
      </c>
      <c r="G84" s="859" t="s">
        <v>335</v>
      </c>
      <c r="J84" s="480"/>
      <c r="K84" s="227"/>
      <c r="L84" s="223"/>
    </row>
    <row r="85" spans="1:12" ht="13.5" customHeight="1">
      <c r="A85" s="581" t="s">
        <v>560</v>
      </c>
      <c r="B85" s="576">
        <v>0.35616438356164382</v>
      </c>
      <c r="C85" s="576">
        <v>0.27397260273972601</v>
      </c>
      <c r="D85" s="576">
        <v>0.21917808219178081</v>
      </c>
      <c r="E85" s="576">
        <v>6.8493150684931503E-2</v>
      </c>
      <c r="F85" s="576">
        <v>2.7397260273972601E-2</v>
      </c>
      <c r="G85" s="576">
        <v>5.4794520547945313E-2</v>
      </c>
      <c r="J85" s="480"/>
      <c r="K85" s="227"/>
      <c r="L85" s="223"/>
    </row>
    <row r="86" spans="1:12" ht="13.5" customHeight="1">
      <c r="A86" s="582" t="s">
        <v>561</v>
      </c>
      <c r="B86" s="266">
        <v>0.27397260273972601</v>
      </c>
      <c r="C86" s="266">
        <v>0.24657534246575341</v>
      </c>
      <c r="D86" s="266">
        <v>0.26027397260273971</v>
      </c>
      <c r="E86" s="266">
        <v>9.5890410958904104E-2</v>
      </c>
      <c r="F86" s="266">
        <v>4.1095890410958902E-2</v>
      </c>
      <c r="G86" s="266">
        <v>8.2191780821917915E-2</v>
      </c>
      <c r="J86" s="480"/>
      <c r="K86" s="227"/>
      <c r="L86" s="223"/>
    </row>
    <row r="87" spans="1:12" ht="13.5" customHeight="1">
      <c r="A87" s="582" t="s">
        <v>562</v>
      </c>
      <c r="B87" s="266">
        <v>0.46524064171122992</v>
      </c>
      <c r="C87" s="266">
        <v>0.28877005347593582</v>
      </c>
      <c r="D87" s="266">
        <v>0.13903743315508021</v>
      </c>
      <c r="E87" s="266">
        <v>4.2780748663101595E-2</v>
      </c>
      <c r="F87" s="266">
        <v>1.6042780748663103E-2</v>
      </c>
      <c r="G87" s="266">
        <v>4.8128342245989386E-2</v>
      </c>
      <c r="J87" s="480"/>
      <c r="K87" s="227"/>
      <c r="L87" s="223"/>
    </row>
    <row r="88" spans="1:12" ht="13.5" customHeight="1">
      <c r="A88" s="582" t="s">
        <v>563</v>
      </c>
      <c r="B88" s="266">
        <v>0.37967914438502676</v>
      </c>
      <c r="C88" s="266">
        <v>0.29411764705882354</v>
      </c>
      <c r="D88" s="266">
        <v>0.16577540106951871</v>
      </c>
      <c r="E88" s="266">
        <v>5.3475935828877004E-2</v>
      </c>
      <c r="F88" s="266">
        <v>1.6042780748663103E-2</v>
      </c>
      <c r="G88" s="266">
        <v>9.0909090909090828E-2</v>
      </c>
      <c r="J88" s="480"/>
      <c r="K88" s="227"/>
      <c r="L88" s="223"/>
    </row>
    <row r="89" spans="1:12" ht="13.5" customHeight="1">
      <c r="A89" s="582" t="s">
        <v>564</v>
      </c>
      <c r="B89" s="266">
        <v>0.40106951871657759</v>
      </c>
      <c r="C89" s="266">
        <v>0.28342245989304815</v>
      </c>
      <c r="D89" s="266">
        <v>0.18181818181818182</v>
      </c>
      <c r="E89" s="266">
        <v>3.2085561497326207E-2</v>
      </c>
      <c r="F89" s="266">
        <v>1.6042780748663103E-2</v>
      </c>
      <c r="G89" s="266">
        <v>8.5561497326203106E-2</v>
      </c>
      <c r="J89" s="480"/>
      <c r="K89" s="227"/>
      <c r="L89" s="223"/>
    </row>
    <row r="90" spans="1:12" ht="13.5" customHeight="1">
      <c r="A90" s="582" t="s">
        <v>565</v>
      </c>
      <c r="B90" s="266">
        <v>0.41711229946524064</v>
      </c>
      <c r="C90" s="266">
        <v>0.27272727272727271</v>
      </c>
      <c r="D90" s="266">
        <v>0.18716577540106949</v>
      </c>
      <c r="E90" s="266">
        <v>4.8128342245989303E-2</v>
      </c>
      <c r="F90" s="266">
        <v>2.6737967914438502E-2</v>
      </c>
      <c r="G90" s="266">
        <v>4.8128342245989386E-2</v>
      </c>
      <c r="J90" s="480"/>
      <c r="K90" s="227"/>
      <c r="L90" s="223"/>
    </row>
    <row r="91" spans="1:12" ht="13.5" customHeight="1">
      <c r="A91" s="582" t="s">
        <v>566</v>
      </c>
      <c r="B91" s="266">
        <v>0.32978723404255317</v>
      </c>
      <c r="C91" s="266">
        <v>0.47872340425531917</v>
      </c>
      <c r="D91" s="266">
        <v>0.13297872340425532</v>
      </c>
      <c r="E91" s="266">
        <v>4.2553191489361701E-2</v>
      </c>
      <c r="F91" s="266">
        <v>1.0638297872340425E-2</v>
      </c>
      <c r="G91" s="266">
        <v>5.3191489361702482E-3</v>
      </c>
      <c r="J91" s="480"/>
      <c r="K91" s="227"/>
      <c r="L91" s="223"/>
    </row>
    <row r="92" spans="1:12" ht="13.5" customHeight="1">
      <c r="A92" s="582" t="s">
        <v>567</v>
      </c>
      <c r="B92" s="266">
        <v>0.72340425531914898</v>
      </c>
      <c r="C92" s="266">
        <v>0.19680851063829788</v>
      </c>
      <c r="D92" s="266">
        <v>5.3191489361702128E-2</v>
      </c>
      <c r="E92" s="266">
        <v>5.3191489361702126E-3</v>
      </c>
      <c r="F92" s="266">
        <v>2.1276595744680851E-2</v>
      </c>
      <c r="G92" s="266">
        <v>0</v>
      </c>
      <c r="J92" s="480"/>
      <c r="K92" s="227"/>
      <c r="L92" s="223"/>
    </row>
    <row r="93" spans="1:12" ht="46.5" customHeight="1">
      <c r="A93" s="582" t="s">
        <v>568</v>
      </c>
      <c r="B93" s="266">
        <v>0.68085106382978722</v>
      </c>
      <c r="C93" s="266">
        <v>0.18085106382978725</v>
      </c>
      <c r="D93" s="266">
        <v>7.4468085106382975E-2</v>
      </c>
      <c r="E93" s="266">
        <v>3.1914893617021274E-2</v>
      </c>
      <c r="F93" s="266">
        <v>2.1276595744680851E-2</v>
      </c>
      <c r="G93" s="266">
        <v>1.0638297872340496E-2</v>
      </c>
      <c r="J93" s="480"/>
      <c r="K93" s="227"/>
      <c r="L93" s="223"/>
    </row>
    <row r="94" spans="1:12">
      <c r="A94" s="582" t="s">
        <v>569</v>
      </c>
      <c r="B94" s="266">
        <v>0.92021276595744683</v>
      </c>
      <c r="C94" s="266">
        <v>3.1914893617021274E-2</v>
      </c>
      <c r="D94" s="266">
        <v>2.6595744680851064E-2</v>
      </c>
      <c r="E94" s="266">
        <v>0</v>
      </c>
      <c r="F94" s="266">
        <v>1.5957446808510637E-2</v>
      </c>
      <c r="G94" s="266">
        <v>5.3191489361701372E-3</v>
      </c>
      <c r="J94" s="480"/>
      <c r="K94" s="227"/>
      <c r="L94" s="223"/>
    </row>
    <row r="95" spans="1:12">
      <c r="A95" s="583" t="s">
        <v>570</v>
      </c>
      <c r="B95" s="580">
        <v>0.69680851063829796</v>
      </c>
      <c r="C95" s="580">
        <v>0.20744680851063829</v>
      </c>
      <c r="D95" s="580">
        <v>7.9787234042553196E-2</v>
      </c>
      <c r="E95" s="580">
        <v>5.3191489361702126E-3</v>
      </c>
      <c r="F95" s="580">
        <v>1.0638297872340425E-2</v>
      </c>
      <c r="G95" s="580">
        <v>0</v>
      </c>
      <c r="J95" s="480"/>
      <c r="K95" s="227"/>
      <c r="L95" s="223"/>
    </row>
    <row r="96" spans="1:12">
      <c r="B96" s="635"/>
      <c r="J96" s="480"/>
      <c r="K96" s="227"/>
      <c r="L96" s="223"/>
    </row>
    <row r="97" spans="1:12" ht="13.5" customHeight="1">
      <c r="A97" s="577" t="s">
        <v>571</v>
      </c>
      <c r="B97" s="635"/>
      <c r="J97" s="480"/>
      <c r="K97" s="227"/>
      <c r="L97" s="223"/>
    </row>
    <row r="98" spans="1:12" ht="13.5" customHeight="1" thickBot="1">
      <c r="A98" s="859"/>
      <c r="B98" s="859" t="s">
        <v>572</v>
      </c>
      <c r="C98" s="859" t="s">
        <v>573</v>
      </c>
      <c r="D98" s="859" t="s">
        <v>574</v>
      </c>
      <c r="J98" s="480"/>
      <c r="K98" s="227"/>
      <c r="L98" s="223"/>
    </row>
    <row r="99" spans="1:12" ht="13.5" customHeight="1">
      <c r="A99" s="581" t="s">
        <v>575</v>
      </c>
      <c r="B99" s="576">
        <v>0.64945652173913049</v>
      </c>
      <c r="C99" s="576">
        <v>0.52500000000000002</v>
      </c>
      <c r="D99" s="576">
        <v>0.6785714285714286</v>
      </c>
      <c r="J99" s="480"/>
      <c r="K99" s="227"/>
      <c r="L99" s="223"/>
    </row>
    <row r="100" spans="1:12" ht="13.5" customHeight="1">
      <c r="A100" s="582" t="s">
        <v>576</v>
      </c>
      <c r="B100" s="266">
        <v>0.25543478260869568</v>
      </c>
      <c r="C100" s="266">
        <v>0.21666666666666667</v>
      </c>
      <c r="D100" s="266">
        <v>0.17142857142857143</v>
      </c>
      <c r="J100" s="480"/>
      <c r="K100" s="227"/>
      <c r="L100" s="223"/>
    </row>
    <row r="101" spans="1:12">
      <c r="A101" s="582" t="s">
        <v>577</v>
      </c>
      <c r="B101" s="266">
        <v>0.16304347826086957</v>
      </c>
      <c r="C101" s="266">
        <v>0.2</v>
      </c>
      <c r="D101" s="266">
        <v>0.17857142857142858</v>
      </c>
      <c r="J101" s="480"/>
      <c r="K101" s="227"/>
      <c r="L101" s="223"/>
    </row>
    <row r="102" spans="1:12">
      <c r="A102" s="582" t="s">
        <v>578</v>
      </c>
      <c r="B102" s="266">
        <v>0.11684782608695653</v>
      </c>
      <c r="C102" s="266">
        <v>0.15</v>
      </c>
      <c r="D102" s="266">
        <v>0.1357142857142857</v>
      </c>
      <c r="J102" s="480"/>
      <c r="K102" s="227"/>
      <c r="L102" s="223"/>
    </row>
    <row r="103" spans="1:12" ht="13.5" customHeight="1">
      <c r="A103" s="582" t="s">
        <v>579</v>
      </c>
      <c r="B103" s="266">
        <v>0.18206521739130432</v>
      </c>
      <c r="C103" s="266">
        <v>0.10833333333333334</v>
      </c>
      <c r="D103" s="266">
        <v>0.12142857142857143</v>
      </c>
      <c r="J103" s="480"/>
      <c r="K103" s="227"/>
      <c r="L103" s="223"/>
    </row>
    <row r="104" spans="1:12" ht="42.75" customHeight="1">
      <c r="A104" s="582" t="s">
        <v>580</v>
      </c>
      <c r="B104" s="266">
        <v>6.7934782608695649E-2</v>
      </c>
      <c r="C104" s="266">
        <v>4.1666666666666671E-2</v>
      </c>
      <c r="D104" s="266">
        <v>1.4285714285714285E-2</v>
      </c>
      <c r="J104" s="480"/>
      <c r="K104" s="227"/>
      <c r="L104" s="223"/>
    </row>
    <row r="105" spans="1:12" ht="13.5" customHeight="1">
      <c r="A105" s="582" t="s">
        <v>581</v>
      </c>
      <c r="B105" s="266">
        <v>5.434782608695652E-3</v>
      </c>
      <c r="C105" s="266">
        <v>8.3333333333333332E-3</v>
      </c>
      <c r="D105" s="266">
        <v>1.4285714285714285E-2</v>
      </c>
      <c r="J105" s="480"/>
      <c r="K105" s="227"/>
      <c r="L105" s="223"/>
    </row>
    <row r="106" spans="1:12" ht="13.5" customHeight="1">
      <c r="A106" s="583" t="s">
        <v>335</v>
      </c>
      <c r="B106" s="580">
        <v>2.717391304347826E-3</v>
      </c>
      <c r="C106" s="580">
        <v>0</v>
      </c>
      <c r="D106" s="580">
        <v>0</v>
      </c>
      <c r="J106" s="480"/>
      <c r="K106" s="227"/>
      <c r="L106" s="223"/>
    </row>
    <row r="107" spans="1:12">
      <c r="B107" s="635"/>
      <c r="J107" s="480"/>
      <c r="K107" s="227"/>
      <c r="L107" s="223"/>
    </row>
    <row r="108" spans="1:12">
      <c r="A108" s="577" t="s">
        <v>582</v>
      </c>
      <c r="B108" s="635"/>
      <c r="J108" s="480"/>
      <c r="K108" s="227"/>
      <c r="L108" s="223"/>
    </row>
    <row r="109" spans="1:12" ht="27" thickBot="1">
      <c r="A109" s="859"/>
      <c r="B109" s="859" t="s">
        <v>583</v>
      </c>
      <c r="C109" s="859" t="s">
        <v>584</v>
      </c>
      <c r="D109" s="859" t="s">
        <v>585</v>
      </c>
      <c r="J109" s="480"/>
      <c r="K109" s="227"/>
      <c r="L109" s="223"/>
    </row>
    <row r="110" spans="1:12">
      <c r="A110" s="581" t="s">
        <v>586</v>
      </c>
      <c r="B110" s="576">
        <v>8.9743589743589744E-2</v>
      </c>
      <c r="C110" s="576">
        <v>0.10434782608695652</v>
      </c>
      <c r="D110" s="576">
        <v>0.13043478260869565</v>
      </c>
      <c r="J110" s="480"/>
      <c r="K110" s="227"/>
      <c r="L110" s="223"/>
    </row>
    <row r="111" spans="1:12">
      <c r="A111" s="582" t="s">
        <v>587</v>
      </c>
      <c r="B111" s="266">
        <v>0.15641025641025641</v>
      </c>
      <c r="C111" s="266">
        <v>0.10434782608695652</v>
      </c>
      <c r="D111" s="266">
        <v>0.20496894409937888</v>
      </c>
      <c r="J111" s="480"/>
      <c r="K111" s="227"/>
      <c r="L111" s="223"/>
    </row>
    <row r="112" spans="1:12">
      <c r="A112" s="582" t="s">
        <v>588</v>
      </c>
      <c r="B112" s="266">
        <v>0.6333333333333333</v>
      </c>
      <c r="C112" s="266">
        <v>0.70434782608695656</v>
      </c>
      <c r="D112" s="266">
        <v>0.55900621118012417</v>
      </c>
      <c r="J112" s="480"/>
      <c r="K112" s="227"/>
      <c r="L112" s="223"/>
    </row>
    <row r="113" spans="1:12">
      <c r="A113" s="583" t="s">
        <v>589</v>
      </c>
      <c r="B113" s="580">
        <v>0.12051282051282051</v>
      </c>
      <c r="C113" s="580">
        <v>8.6956521739130432E-2</v>
      </c>
      <c r="D113" s="580">
        <v>0.10559006211180125</v>
      </c>
      <c r="J113" s="480"/>
      <c r="K113" s="227"/>
      <c r="L113" s="223"/>
    </row>
    <row r="114" spans="1:12">
      <c r="B114" s="635"/>
      <c r="J114" s="480"/>
      <c r="K114" s="227"/>
      <c r="L114" s="223"/>
    </row>
    <row r="115" spans="1:12">
      <c r="B115" s="635"/>
      <c r="J115" s="480"/>
      <c r="K115" s="227"/>
      <c r="L115" s="223"/>
    </row>
    <row r="116" spans="1:12">
      <c r="B116" s="635"/>
      <c r="J116" s="480"/>
      <c r="K116" s="227"/>
      <c r="L116" s="223"/>
    </row>
    <row r="117" spans="1:12">
      <c r="B117" s="635"/>
      <c r="J117" s="480"/>
      <c r="K117" s="227"/>
      <c r="L117" s="223"/>
    </row>
  </sheetData>
  <mergeCells count="31">
    <mergeCell ref="L17:R17"/>
    <mergeCell ref="A18:G18"/>
    <mergeCell ref="L18:R18"/>
    <mergeCell ref="B19:D19"/>
    <mergeCell ref="E19:G19"/>
    <mergeCell ref="A7:G7"/>
    <mergeCell ref="A6:G6"/>
    <mergeCell ref="A5:G5"/>
    <mergeCell ref="E10:G10"/>
    <mergeCell ref="L5:R5"/>
    <mergeCell ref="L6:R6"/>
    <mergeCell ref="L7:R7"/>
    <mergeCell ref="L8:R8"/>
    <mergeCell ref="L9:R9"/>
    <mergeCell ref="A26:D26"/>
    <mergeCell ref="A9:G9"/>
    <mergeCell ref="B10:D10"/>
    <mergeCell ref="A8:G8"/>
    <mergeCell ref="A28:C28"/>
    <mergeCell ref="A17:G17"/>
    <mergeCell ref="A4:G4"/>
    <mergeCell ref="A2:R2"/>
    <mergeCell ref="A3:R3"/>
    <mergeCell ref="L4:R4"/>
    <mergeCell ref="A1:T1"/>
    <mergeCell ref="A64:E64"/>
    <mergeCell ref="L27:R27"/>
    <mergeCell ref="A58:E58"/>
    <mergeCell ref="A32:I32"/>
    <mergeCell ref="A34:E34"/>
    <mergeCell ref="A33:E3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11"/>
  <sheetViews>
    <sheetView zoomScaleNormal="100" workbookViewId="0">
      <selection sqref="A1:T1"/>
    </sheetView>
  </sheetViews>
  <sheetFormatPr defaultRowHeight="13.2"/>
  <cols>
    <col min="1" max="1" width="50.5546875" customWidth="1"/>
    <col min="2" max="2" width="17.6640625" style="1" customWidth="1"/>
    <col min="3" max="3" width="15.6640625" style="32" customWidth="1"/>
    <col min="4" max="4" width="17.33203125" style="32" customWidth="1"/>
    <col min="5" max="6" width="17.6640625" style="32" customWidth="1"/>
    <col min="7" max="7" width="17.44140625" style="32" customWidth="1"/>
    <col min="8" max="9" width="15.33203125" style="32" customWidth="1"/>
    <col min="10" max="10" width="0.5546875" style="73" customWidth="1"/>
    <col min="11" max="11" width="11.6640625" style="32" customWidth="1"/>
    <col min="12" max="12" width="12.6640625" style="32" customWidth="1"/>
    <col min="13" max="16" width="12.6640625" customWidth="1"/>
    <col min="17" max="17" width="9.33203125" customWidth="1"/>
  </cols>
  <sheetData>
    <row r="1" spans="1:20" ht="13.35" customHeight="1">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row>
    <row r="2" spans="1:20" ht="35.25" customHeight="1">
      <c r="A2" s="1308"/>
      <c r="B2" s="1308"/>
      <c r="C2" s="1308"/>
      <c r="D2" s="1308"/>
      <c r="E2" s="1308"/>
      <c r="F2" s="1308"/>
      <c r="G2" s="1308"/>
      <c r="H2" s="1308"/>
      <c r="I2" s="1308"/>
      <c r="J2" s="1308"/>
      <c r="K2" s="1308"/>
      <c r="L2" s="1308"/>
      <c r="M2" s="1308"/>
      <c r="N2" s="1308"/>
      <c r="O2" s="1308"/>
      <c r="P2" s="1308"/>
      <c r="Q2" s="1308"/>
      <c r="R2" s="1308"/>
    </row>
    <row r="3" spans="1:20">
      <c r="A3" s="1309"/>
      <c r="B3" s="1309"/>
      <c r="C3" s="1309"/>
      <c r="D3" s="1309"/>
      <c r="E3" s="1309"/>
      <c r="F3" s="1309"/>
      <c r="G3" s="1309"/>
      <c r="H3" s="1309"/>
      <c r="I3" s="1309"/>
      <c r="J3" s="1309"/>
      <c r="K3" s="1309"/>
      <c r="L3" s="1309"/>
      <c r="M3" s="1309"/>
      <c r="N3" s="1309"/>
      <c r="O3" s="1309"/>
      <c r="P3" s="1309"/>
      <c r="Q3" s="1309"/>
      <c r="R3" s="1309"/>
    </row>
    <row r="4" spans="1:20" ht="30" customHeight="1">
      <c r="A4" s="1310" t="s">
        <v>590</v>
      </c>
      <c r="B4" s="1310"/>
      <c r="C4" s="1310"/>
      <c r="D4" s="1310"/>
      <c r="E4" s="1310"/>
      <c r="F4" s="1310"/>
      <c r="G4" s="1310"/>
      <c r="H4" s="269"/>
      <c r="I4" s="269"/>
      <c r="J4" s="256"/>
      <c r="K4" s="269"/>
      <c r="L4" s="1310" t="s">
        <v>591</v>
      </c>
      <c r="M4" s="1310"/>
      <c r="N4" s="1310"/>
      <c r="O4" s="1310"/>
      <c r="P4" s="1310"/>
      <c r="Q4" s="1310"/>
      <c r="R4" s="1310"/>
    </row>
    <row r="5" spans="1:20" ht="15.6">
      <c r="A5" s="1303" t="s">
        <v>189</v>
      </c>
      <c r="B5" s="1303"/>
      <c r="C5" s="1303"/>
      <c r="D5" s="1303"/>
      <c r="E5" s="1303"/>
      <c r="F5" s="1303"/>
      <c r="G5" s="1303"/>
      <c r="H5" s="269"/>
      <c r="I5" s="269"/>
      <c r="J5" s="256"/>
      <c r="K5" s="269"/>
      <c r="L5" s="1302"/>
      <c r="M5" s="1302"/>
      <c r="N5" s="1302"/>
      <c r="O5" s="1302"/>
      <c r="P5" s="1302"/>
      <c r="Q5" s="1302"/>
      <c r="R5" s="1302"/>
    </row>
    <row r="6" spans="1:20" ht="13.5" customHeight="1">
      <c r="A6" s="1303"/>
      <c r="B6" s="1303"/>
      <c r="C6" s="1303"/>
      <c r="D6" s="1303"/>
      <c r="E6" s="1303"/>
      <c r="F6" s="1303"/>
      <c r="G6" s="1303"/>
      <c r="H6" s="269"/>
      <c r="I6" s="269"/>
      <c r="J6" s="256"/>
      <c r="K6" s="269"/>
      <c r="L6" s="1302" t="s">
        <v>272</v>
      </c>
      <c r="M6" s="1302"/>
      <c r="N6" s="1302"/>
      <c r="O6" s="1302"/>
      <c r="P6" s="1302"/>
      <c r="Q6" s="1302"/>
      <c r="R6" s="1302"/>
    </row>
    <row r="7" spans="1:20" ht="13.5" customHeight="1">
      <c r="A7" s="1304" t="s">
        <v>422</v>
      </c>
      <c r="B7" s="1304"/>
      <c r="C7" s="1304"/>
      <c r="D7" s="1304"/>
      <c r="E7" s="1304"/>
      <c r="F7" s="1304"/>
      <c r="G7" s="1304"/>
      <c r="H7" s="269"/>
      <c r="I7" s="269"/>
      <c r="J7" s="256"/>
      <c r="K7" s="269"/>
      <c r="L7" s="269"/>
      <c r="M7" s="269"/>
      <c r="N7" s="269"/>
      <c r="O7" s="269"/>
      <c r="P7" s="269"/>
      <c r="Q7" s="269"/>
    </row>
    <row r="8" spans="1:20" ht="13.5" customHeight="1">
      <c r="A8" s="1303"/>
      <c r="B8" s="1303"/>
      <c r="C8" s="1303"/>
      <c r="D8" s="1303"/>
      <c r="E8" s="1303"/>
      <c r="F8" s="1303"/>
      <c r="G8" s="1303"/>
      <c r="H8" s="269"/>
      <c r="I8" s="269"/>
      <c r="J8" s="256"/>
      <c r="K8" s="269"/>
      <c r="L8" s="269"/>
      <c r="M8" s="269"/>
      <c r="N8" s="269"/>
      <c r="O8" s="269"/>
      <c r="P8" s="269"/>
      <c r="Q8" s="269"/>
    </row>
    <row r="9" spans="1:20" ht="13.5" customHeight="1">
      <c r="A9" s="1302" t="s">
        <v>271</v>
      </c>
      <c r="B9" s="1302"/>
      <c r="C9" s="1302"/>
      <c r="D9" s="1302"/>
      <c r="E9" s="1302"/>
      <c r="F9" s="1302"/>
      <c r="G9" s="1302"/>
      <c r="H9" s="269"/>
      <c r="I9" s="269"/>
      <c r="J9" s="256"/>
      <c r="K9" s="269"/>
      <c r="L9" s="269"/>
      <c r="M9" s="269"/>
      <c r="N9" s="269"/>
      <c r="O9" s="269"/>
      <c r="P9" s="269"/>
      <c r="Q9" s="269"/>
    </row>
    <row r="10" spans="1:20" ht="13.8" thickBot="1">
      <c r="A10" s="264"/>
      <c r="B10" s="1307" t="s">
        <v>24</v>
      </c>
      <c r="C10" s="1307"/>
      <c r="D10" s="1307"/>
      <c r="E10" s="1305" t="s">
        <v>25</v>
      </c>
      <c r="F10" s="1306"/>
      <c r="G10" s="1306"/>
      <c r="H10" s="321"/>
      <c r="I10" s="269"/>
      <c r="J10" s="480"/>
      <c r="K10" s="251"/>
      <c r="L10" s="247"/>
      <c r="M10" s="247"/>
      <c r="N10" s="247"/>
      <c r="O10" s="247"/>
      <c r="P10" s="247"/>
      <c r="Q10" s="247"/>
    </row>
    <row r="11" spans="1:20" ht="28.5" customHeight="1" thickBot="1">
      <c r="A11" s="265"/>
      <c r="B11" s="409" t="s">
        <v>192</v>
      </c>
      <c r="C11" s="409" t="s">
        <v>193</v>
      </c>
      <c r="D11" s="410" t="s">
        <v>194</v>
      </c>
      <c r="E11" s="574" t="s">
        <v>508</v>
      </c>
      <c r="F11" s="409" t="s">
        <v>193</v>
      </c>
      <c r="G11" s="409" t="s">
        <v>30</v>
      </c>
      <c r="H11" s="269"/>
      <c r="I11" s="269"/>
      <c r="J11" s="481"/>
      <c r="K11" s="22"/>
      <c r="L11" s="253"/>
      <c r="M11" s="247"/>
      <c r="N11" s="247"/>
      <c r="O11" s="247"/>
      <c r="P11" s="247"/>
      <c r="Q11" s="247"/>
    </row>
    <row r="12" spans="1:20" ht="13.35" customHeight="1">
      <c r="A12" s="263" t="s">
        <v>196</v>
      </c>
      <c r="B12" s="255">
        <v>15760</v>
      </c>
      <c r="C12" s="255">
        <f>F43</f>
        <v>20164</v>
      </c>
      <c r="D12" s="268">
        <f>C12/B12</f>
        <v>1.2794416243654823</v>
      </c>
      <c r="E12" s="575">
        <f>'MEEIA Targets'!E8+'Extension Budget - Savings'!C14</f>
        <v>98752.500000000524</v>
      </c>
      <c r="F12" s="255">
        <f>C12</f>
        <v>20164</v>
      </c>
      <c r="G12" s="576">
        <f>F12/E12</f>
        <v>0.20418723576618206</v>
      </c>
      <c r="H12" s="269"/>
      <c r="I12" s="269"/>
      <c r="J12" s="257"/>
      <c r="K12" s="254"/>
      <c r="L12" s="253"/>
      <c r="M12" s="247"/>
      <c r="N12" s="247"/>
      <c r="O12" s="247"/>
      <c r="P12" s="247"/>
      <c r="Q12" s="247"/>
    </row>
    <row r="13" spans="1:20" ht="13.35" customHeight="1">
      <c r="A13" s="263" t="s">
        <v>197</v>
      </c>
      <c r="B13" s="255">
        <v>113</v>
      </c>
      <c r="C13" s="255">
        <f>F50</f>
        <v>120.39999999999999</v>
      </c>
      <c r="D13" s="246">
        <f>C13/B13</f>
        <v>1.0654867256637168</v>
      </c>
      <c r="E13" s="575">
        <f>'MEEIA Targets'!K8+'Extension Budget - Savings'!D14</f>
        <v>269.32500000000005</v>
      </c>
      <c r="F13" s="255">
        <f>C13</f>
        <v>120.39999999999999</v>
      </c>
      <c r="G13" s="266">
        <f>F13/E13</f>
        <v>0.44704353476283293</v>
      </c>
      <c r="H13" s="269"/>
      <c r="I13" s="269"/>
      <c r="J13" s="481"/>
      <c r="K13" s="22"/>
      <c r="L13" s="253"/>
      <c r="M13" s="247"/>
      <c r="N13" s="247"/>
      <c r="O13" s="247"/>
      <c r="P13" s="247"/>
      <c r="Q13" s="247"/>
    </row>
    <row r="14" spans="1:20" ht="13.5" customHeight="1">
      <c r="A14" s="261"/>
      <c r="B14"/>
      <c r="C14" s="255"/>
      <c r="D14" s="255"/>
      <c r="E14" s="266"/>
      <c r="F14" s="255"/>
      <c r="G14" s="266"/>
      <c r="H14" s="269"/>
      <c r="I14" s="269"/>
      <c r="J14" s="481"/>
      <c r="K14" s="22"/>
      <c r="L14" s="253"/>
      <c r="M14" s="247"/>
      <c r="N14" s="247"/>
      <c r="O14" s="247"/>
      <c r="P14" s="247"/>
      <c r="Q14" s="247"/>
    </row>
    <row r="15" spans="1:20" ht="13.5" customHeight="1">
      <c r="A15" s="478" t="s">
        <v>423</v>
      </c>
      <c r="B15"/>
      <c r="C15" s="255"/>
      <c r="D15" s="255"/>
      <c r="E15" s="266"/>
      <c r="F15" s="255"/>
      <c r="G15" s="266"/>
      <c r="H15" s="269"/>
      <c r="I15" s="269"/>
      <c r="J15" s="481"/>
      <c r="K15" s="22"/>
      <c r="L15" s="253"/>
      <c r="M15" s="247"/>
      <c r="N15" s="247"/>
      <c r="O15" s="247"/>
      <c r="P15" s="247"/>
      <c r="Q15" s="247"/>
    </row>
    <row r="16" spans="1:20" ht="13.5" customHeight="1">
      <c r="A16" s="1303"/>
      <c r="B16" s="1303"/>
      <c r="C16" s="1303"/>
      <c r="D16" s="1303"/>
      <c r="E16" s="1303"/>
      <c r="F16" s="1303"/>
      <c r="G16" s="1303"/>
      <c r="H16" s="269"/>
      <c r="I16" s="269"/>
      <c r="J16" s="256"/>
      <c r="K16" s="269"/>
      <c r="L16" s="269"/>
      <c r="M16" s="269"/>
      <c r="N16" s="269"/>
      <c r="O16" s="269"/>
      <c r="P16" s="269"/>
      <c r="Q16" s="269"/>
    </row>
    <row r="17" spans="1:18" ht="13.5" customHeight="1">
      <c r="A17" s="1302" t="s">
        <v>198</v>
      </c>
      <c r="B17" s="1302"/>
      <c r="C17" s="1302"/>
      <c r="D17" s="1302"/>
      <c r="E17" s="1302"/>
      <c r="F17" s="1302"/>
      <c r="G17" s="1302"/>
      <c r="H17" s="269"/>
      <c r="I17" s="269"/>
      <c r="J17" s="256"/>
      <c r="K17" s="269"/>
      <c r="L17" s="269"/>
      <c r="M17" s="269"/>
      <c r="N17" s="269"/>
      <c r="O17" s="269"/>
      <c r="P17" s="269"/>
      <c r="Q17" s="269"/>
    </row>
    <row r="18" spans="1:18" ht="13.8" thickBot="1">
      <c r="A18" s="264"/>
      <c r="B18" s="1307" t="s">
        <v>24</v>
      </c>
      <c r="C18" s="1307"/>
      <c r="D18" s="1307"/>
      <c r="E18" s="1305" t="s">
        <v>25</v>
      </c>
      <c r="F18" s="1306"/>
      <c r="G18" s="1306"/>
      <c r="H18" s="321"/>
      <c r="I18" s="269"/>
      <c r="J18" s="480"/>
      <c r="K18" s="251"/>
      <c r="L18" s="247"/>
      <c r="M18" s="247"/>
      <c r="N18" s="247"/>
      <c r="O18" s="247"/>
      <c r="P18" s="247"/>
      <c r="Q18" s="247"/>
    </row>
    <row r="19" spans="1:18" ht="28.5" customHeight="1" thickBot="1">
      <c r="A19" s="265"/>
      <c r="B19" s="409" t="s">
        <v>192</v>
      </c>
      <c r="C19" s="409" t="s">
        <v>193</v>
      </c>
      <c r="D19" s="410" t="s">
        <v>194</v>
      </c>
      <c r="E19" s="574" t="s">
        <v>508</v>
      </c>
      <c r="F19" s="409" t="s">
        <v>193</v>
      </c>
      <c r="G19" s="409" t="s">
        <v>30</v>
      </c>
      <c r="H19" s="269"/>
      <c r="I19" s="269"/>
      <c r="J19" s="481"/>
      <c r="K19" s="22"/>
      <c r="L19" s="253"/>
      <c r="M19" s="247"/>
      <c r="N19" s="247"/>
      <c r="O19" s="247"/>
      <c r="P19" s="247"/>
      <c r="Q19" s="247"/>
    </row>
    <row r="20" spans="1:18" ht="13.35" customHeight="1">
      <c r="A20" s="263" t="s">
        <v>196</v>
      </c>
      <c r="B20" s="255">
        <f>'Overall Results PY 2018'!C77+'Bus Programmable Thermostat'!B12</f>
        <v>255076</v>
      </c>
      <c r="C20" s="255">
        <f>C12+'Overall Results PY 2018'!D26+'Overall Results PY 2017'!D26+'Overall Results PY 2016'!D23</f>
        <v>149032</v>
      </c>
      <c r="D20" s="268">
        <f>C20/B20</f>
        <v>0.58426508177954806</v>
      </c>
      <c r="E20" s="575">
        <f>E12</f>
        <v>98752.500000000524</v>
      </c>
      <c r="F20" s="255">
        <f>C20</f>
        <v>149032</v>
      </c>
      <c r="G20" s="576">
        <f>F20/E20</f>
        <v>1.509146603883438</v>
      </c>
      <c r="H20" s="269"/>
      <c r="I20" s="269"/>
      <c r="J20" s="257"/>
      <c r="K20" s="254"/>
      <c r="L20" s="253"/>
      <c r="M20" s="247"/>
      <c r="N20" s="247"/>
      <c r="O20" s="247"/>
      <c r="P20" s="247"/>
      <c r="Q20" s="247"/>
    </row>
    <row r="21" spans="1:18" ht="13.35" customHeight="1">
      <c r="A21" s="263" t="s">
        <v>197</v>
      </c>
      <c r="B21" s="255">
        <f>B13+'Overall Results PY 2018'!C103</f>
        <v>768</v>
      </c>
      <c r="C21" s="255">
        <f>F54</f>
        <v>868</v>
      </c>
      <c r="D21" s="539">
        <f>C21/B21</f>
        <v>1.1302083333333333</v>
      </c>
      <c r="E21" s="575">
        <f>E13</f>
        <v>269.32500000000005</v>
      </c>
      <c r="F21" s="255">
        <f>C21</f>
        <v>868</v>
      </c>
      <c r="G21" s="266">
        <f>F21/E21</f>
        <v>3.2228719948018187</v>
      </c>
      <c r="H21" s="269"/>
      <c r="I21" s="269"/>
      <c r="J21" s="481"/>
      <c r="K21" s="22"/>
      <c r="L21" s="253"/>
      <c r="M21" s="247"/>
      <c r="N21" s="247"/>
      <c r="O21" s="247"/>
      <c r="P21" s="247"/>
      <c r="Q21" s="247"/>
    </row>
    <row r="22" spans="1:18" ht="13.5" customHeight="1">
      <c r="A22" s="261"/>
      <c r="B22"/>
      <c r="C22" s="255"/>
      <c r="D22" s="538"/>
      <c r="E22" s="266"/>
      <c r="F22" s="255"/>
      <c r="G22" s="266"/>
      <c r="H22" s="269"/>
      <c r="I22" s="269"/>
      <c r="J22" s="481"/>
      <c r="K22" s="22"/>
      <c r="L22" s="253"/>
      <c r="M22" s="247"/>
      <c r="N22" s="247"/>
      <c r="O22" s="247"/>
      <c r="P22" s="247"/>
      <c r="Q22" s="247"/>
    </row>
    <row r="23" spans="1:18" ht="13.5" customHeight="1">
      <c r="A23" s="478" t="s">
        <v>423</v>
      </c>
      <c r="B23"/>
      <c r="C23" s="255"/>
      <c r="D23" s="255"/>
      <c r="E23" s="266"/>
      <c r="F23" s="255"/>
      <c r="G23" s="266"/>
      <c r="H23" s="269"/>
      <c r="I23" s="269"/>
      <c r="J23" s="481"/>
      <c r="K23" s="22"/>
      <c r="L23" s="253"/>
      <c r="M23" s="247"/>
      <c r="N23" s="247"/>
      <c r="O23" s="247"/>
      <c r="P23" s="247"/>
      <c r="Q23" s="247"/>
    </row>
    <row r="24" spans="1:18" ht="13.5" customHeight="1">
      <c r="A24" s="478"/>
      <c r="B24"/>
      <c r="C24" s="255"/>
      <c r="D24" s="255"/>
      <c r="E24" s="266"/>
      <c r="F24" s="255"/>
      <c r="G24" s="266"/>
      <c r="H24" s="269"/>
      <c r="I24" s="269"/>
      <c r="J24" s="481"/>
      <c r="K24" s="22"/>
      <c r="L24" s="1302" t="s">
        <v>340</v>
      </c>
      <c r="M24" s="1302"/>
      <c r="N24" s="1302"/>
      <c r="O24" s="1302"/>
      <c r="P24" s="1302"/>
      <c r="Q24" s="1302"/>
      <c r="R24" s="1302"/>
    </row>
    <row r="25" spans="1:18" ht="13.5" customHeight="1">
      <c r="A25" s="261"/>
      <c r="B25" s="255"/>
      <c r="C25" s="255"/>
      <c r="D25" s="266"/>
      <c r="E25" s="269"/>
      <c r="F25" s="269"/>
      <c r="G25" s="269"/>
      <c r="H25" s="269"/>
      <c r="I25" s="269"/>
      <c r="J25" s="480"/>
      <c r="K25" s="474"/>
      <c r="L25" s="249"/>
      <c r="M25" s="247"/>
      <c r="N25" s="247"/>
      <c r="O25" s="247"/>
      <c r="P25" s="247"/>
      <c r="Q25" s="247"/>
    </row>
    <row r="26" spans="1:18" ht="13.5" customHeight="1">
      <c r="A26" s="1302" t="s">
        <v>200</v>
      </c>
      <c r="B26" s="1302"/>
      <c r="C26" s="1302"/>
      <c r="D26" s="1302"/>
      <c r="E26" s="269"/>
      <c r="F26" s="269"/>
      <c r="G26" s="269"/>
      <c r="H26" s="269"/>
      <c r="I26" s="269"/>
      <c r="J26" s="258"/>
      <c r="K26" s="248"/>
      <c r="L26" s="248"/>
      <c r="M26" s="247"/>
      <c r="N26" s="247"/>
      <c r="O26" s="247"/>
      <c r="P26" s="247"/>
      <c r="Q26" s="247"/>
    </row>
    <row r="27" spans="1:18" ht="33.6" thickBot="1">
      <c r="A27" s="322" t="s">
        <v>97</v>
      </c>
      <c r="B27" s="260" t="s">
        <v>98</v>
      </c>
      <c r="C27" s="260" t="s">
        <v>99</v>
      </c>
      <c r="D27" s="322" t="s">
        <v>100</v>
      </c>
      <c r="E27" s="267"/>
      <c r="F27" s="269"/>
      <c r="G27" s="269"/>
      <c r="H27" s="269"/>
      <c r="I27" s="269"/>
      <c r="J27" s="258"/>
      <c r="K27" s="248"/>
      <c r="L27" s="248"/>
      <c r="M27" s="247"/>
      <c r="N27" s="247"/>
      <c r="O27" s="247"/>
      <c r="P27" s="247"/>
      <c r="Q27" s="247"/>
    </row>
    <row r="28" spans="1:18" ht="13.5" customHeight="1" thickTop="1">
      <c r="A28" s="1298" t="s">
        <v>509</v>
      </c>
      <c r="B28" s="1298"/>
      <c r="C28" s="1298"/>
      <c r="D28" s="382">
        <v>1</v>
      </c>
      <c r="E28" s="269"/>
      <c r="F28" s="269"/>
      <c r="G28" s="269"/>
      <c r="H28" s="269"/>
      <c r="I28" s="269"/>
      <c r="J28" s="259"/>
      <c r="K28" s="250"/>
      <c r="L28" s="250"/>
      <c r="M28" s="247"/>
      <c r="N28" s="247"/>
      <c r="O28" s="247"/>
      <c r="P28" s="247"/>
      <c r="Q28" s="247"/>
    </row>
    <row r="29" spans="1:18" ht="13.5" customHeight="1">
      <c r="A29" s="261"/>
      <c r="B29" s="262"/>
      <c r="C29" s="262"/>
      <c r="D29" s="262"/>
      <c r="E29" s="269"/>
      <c r="F29" s="269"/>
      <c r="G29" s="269"/>
      <c r="H29" s="269"/>
      <c r="I29" s="269"/>
      <c r="J29" s="259"/>
      <c r="K29" s="250"/>
      <c r="L29" s="250"/>
      <c r="M29" s="247"/>
      <c r="N29" s="247"/>
      <c r="O29" s="247"/>
      <c r="P29" s="247"/>
      <c r="Q29" s="247"/>
    </row>
    <row r="30" spans="1:18" ht="13.5" customHeight="1">
      <c r="A30" s="262"/>
      <c r="B30" s="262"/>
      <c r="C30" s="262"/>
      <c r="D30" s="262"/>
      <c r="E30" s="269"/>
      <c r="F30" s="269"/>
      <c r="G30" s="269"/>
      <c r="H30" s="269"/>
      <c r="I30" s="269"/>
      <c r="J30" s="259"/>
      <c r="K30" s="250"/>
      <c r="L30" s="250"/>
      <c r="M30" s="247"/>
      <c r="N30" s="247"/>
      <c r="O30" s="247"/>
      <c r="P30" s="247"/>
      <c r="Q30" s="247"/>
    </row>
    <row r="31" spans="1:18" ht="13.5" customHeight="1">
      <c r="A31" s="262"/>
      <c r="B31" s="262"/>
      <c r="C31" s="262"/>
      <c r="D31" s="262"/>
      <c r="E31" s="269"/>
      <c r="F31" s="269"/>
      <c r="G31" s="269"/>
      <c r="H31" s="269"/>
      <c r="I31" s="269"/>
      <c r="J31" s="259"/>
      <c r="K31" s="250"/>
      <c r="L31" s="250"/>
      <c r="M31" s="247"/>
      <c r="N31" s="247"/>
      <c r="O31" s="247"/>
      <c r="P31" s="247"/>
      <c r="Q31" s="247"/>
    </row>
    <row r="32" spans="1:18" ht="4.95" customHeight="1">
      <c r="A32" s="1312"/>
      <c r="B32" s="1312"/>
      <c r="C32" s="1312"/>
      <c r="D32" s="1312"/>
      <c r="E32" s="1312"/>
      <c r="F32" s="1312"/>
      <c r="G32" s="1312"/>
      <c r="H32" s="1312"/>
      <c r="I32" s="1312"/>
      <c r="J32" s="323"/>
      <c r="K32"/>
      <c r="L32"/>
    </row>
    <row r="33" spans="1:17" ht="12.75" customHeight="1">
      <c r="A33" s="1308"/>
      <c r="B33" s="1308"/>
      <c r="C33" s="1308"/>
      <c r="D33" s="1308"/>
      <c r="E33" s="1308"/>
      <c r="F33" s="247"/>
      <c r="G33" s="247"/>
      <c r="H33" s="247"/>
      <c r="I33" s="247"/>
      <c r="J33" s="256"/>
      <c r="K33" s="269"/>
      <c r="L33" s="269"/>
      <c r="M33" s="247"/>
      <c r="N33" s="247"/>
      <c r="O33" s="247"/>
      <c r="P33" s="247"/>
      <c r="Q33" s="247"/>
    </row>
    <row r="34" spans="1:17" ht="15.6">
      <c r="A34" s="1292" t="s">
        <v>216</v>
      </c>
      <c r="B34" s="1292"/>
      <c r="C34" s="1292"/>
      <c r="D34" s="1292"/>
      <c r="E34" s="1292"/>
      <c r="F34" s="244"/>
      <c r="G34" s="244"/>
      <c r="H34" s="244"/>
      <c r="I34" s="244"/>
      <c r="J34" s="480"/>
      <c r="K34" s="251"/>
      <c r="L34" s="247"/>
      <c r="M34" s="247"/>
      <c r="N34" s="247"/>
      <c r="O34" s="247"/>
      <c r="P34" s="247"/>
      <c r="Q34" s="247"/>
    </row>
    <row r="35" spans="1:17">
      <c r="A35" s="877"/>
      <c r="B35" s="270"/>
      <c r="C35" s="271"/>
      <c r="D35" s="270"/>
      <c r="E35" s="272"/>
      <c r="F35" s="386"/>
      <c r="G35" s="244"/>
      <c r="H35" s="244"/>
      <c r="I35" s="244"/>
      <c r="J35" s="480"/>
      <c r="K35" s="251"/>
      <c r="L35" s="247"/>
      <c r="M35" s="247"/>
      <c r="N35" s="247"/>
      <c r="O35" s="247"/>
      <c r="P35" s="247"/>
      <c r="Q35" s="247"/>
    </row>
    <row r="36" spans="1:17" ht="40.200000000000003" thickBot="1">
      <c r="A36" s="232" t="s">
        <v>510</v>
      </c>
      <c r="B36" s="859" t="s">
        <v>511</v>
      </c>
      <c r="C36" s="859" t="s">
        <v>512</v>
      </c>
      <c r="D36" s="859" t="s">
        <v>513</v>
      </c>
      <c r="E36" s="859" t="s">
        <v>514</v>
      </c>
      <c r="F36" s="859" t="s">
        <v>515</v>
      </c>
      <c r="G36" s="244"/>
      <c r="H36" s="244"/>
      <c r="I36" s="244"/>
      <c r="J36" s="480"/>
      <c r="K36" s="251"/>
    </row>
    <row r="37" spans="1:17">
      <c r="A37" t="s">
        <v>516</v>
      </c>
      <c r="B37" s="635">
        <v>54</v>
      </c>
      <c r="C37" s="635">
        <v>8</v>
      </c>
      <c r="D37" s="635">
        <v>0</v>
      </c>
      <c r="E37" s="635">
        <v>197</v>
      </c>
      <c r="F37" s="732">
        <f t="shared" ref="F37:F42" si="0">SUM(B37:D37)*E37</f>
        <v>12214</v>
      </c>
      <c r="G37" s="244"/>
      <c r="H37" s="244"/>
      <c r="I37" s="244"/>
      <c r="J37" s="480"/>
      <c r="K37" s="251"/>
      <c r="L37" s="247"/>
      <c r="M37" s="247"/>
      <c r="N37" s="247"/>
      <c r="O37" s="247"/>
      <c r="P37" s="247"/>
      <c r="Q37" s="247"/>
    </row>
    <row r="38" spans="1:17">
      <c r="A38" t="s">
        <v>517</v>
      </c>
      <c r="B38" s="635">
        <v>0</v>
      </c>
      <c r="C38" s="635">
        <v>0</v>
      </c>
      <c r="D38" s="635">
        <v>0</v>
      </c>
      <c r="E38" s="635">
        <v>197</v>
      </c>
      <c r="F38" s="733">
        <f t="shared" si="0"/>
        <v>0</v>
      </c>
      <c r="G38" s="244"/>
      <c r="H38" s="244"/>
      <c r="I38" s="244"/>
      <c r="J38" s="480"/>
      <c r="K38" s="251"/>
      <c r="L38" s="247"/>
      <c r="M38" s="247"/>
      <c r="N38" s="247"/>
      <c r="O38" s="247"/>
      <c r="P38" s="247"/>
      <c r="Q38" s="247"/>
    </row>
    <row r="39" spans="1:17">
      <c r="A39" t="s">
        <v>518</v>
      </c>
      <c r="B39" s="635">
        <v>25</v>
      </c>
      <c r="C39" s="635">
        <v>0</v>
      </c>
      <c r="D39" s="635">
        <v>0</v>
      </c>
      <c r="E39" s="635">
        <v>318</v>
      </c>
      <c r="F39" s="733">
        <f t="shared" si="0"/>
        <v>7950</v>
      </c>
      <c r="G39" s="244"/>
      <c r="H39" s="244"/>
      <c r="I39" s="244"/>
      <c r="J39" s="480"/>
      <c r="K39" s="251"/>
      <c r="L39" s="247"/>
      <c r="M39" s="247"/>
      <c r="N39" s="247"/>
      <c r="O39" s="247"/>
      <c r="P39" s="247"/>
      <c r="Q39" s="247"/>
    </row>
    <row r="40" spans="1:17">
      <c r="A40" t="s">
        <v>519</v>
      </c>
      <c r="B40" s="635">
        <v>0</v>
      </c>
      <c r="C40" s="635">
        <v>0</v>
      </c>
      <c r="D40" s="635">
        <v>0</v>
      </c>
      <c r="E40" s="635">
        <v>318</v>
      </c>
      <c r="F40" s="733">
        <f t="shared" si="0"/>
        <v>0</v>
      </c>
      <c r="G40" s="244"/>
      <c r="H40" s="244"/>
      <c r="I40" s="244"/>
      <c r="J40" s="480"/>
      <c r="K40" s="251"/>
      <c r="L40" s="247"/>
      <c r="M40" s="247"/>
      <c r="N40" s="247"/>
      <c r="O40" s="247"/>
      <c r="P40" s="247"/>
      <c r="Q40" s="247"/>
    </row>
    <row r="41" spans="1:17" ht="13.5" customHeight="1">
      <c r="A41" s="729" t="s">
        <v>520</v>
      </c>
      <c r="B41" s="731">
        <f>SUM(B37:B38)</f>
        <v>54</v>
      </c>
      <c r="C41" s="731">
        <f>SUM(C37:C38)</f>
        <v>8</v>
      </c>
      <c r="D41" s="731">
        <f>SUM(D37:D38)</f>
        <v>0</v>
      </c>
      <c r="E41" s="731">
        <v>197</v>
      </c>
      <c r="F41" s="731">
        <f t="shared" si="0"/>
        <v>12214</v>
      </c>
      <c r="G41" s="244"/>
      <c r="H41" s="244"/>
      <c r="I41" s="244"/>
      <c r="J41" s="480"/>
      <c r="K41" s="251"/>
      <c r="L41" s="247"/>
      <c r="M41" s="247"/>
      <c r="N41" s="247"/>
      <c r="O41" s="247"/>
      <c r="P41" s="247"/>
      <c r="Q41" s="247"/>
    </row>
    <row r="42" spans="1:17" ht="13.5" customHeight="1">
      <c r="A42" s="316" t="s">
        <v>521</v>
      </c>
      <c r="B42" s="270">
        <f>SUM(B39:B40)</f>
        <v>25</v>
      </c>
      <c r="C42" s="270">
        <f>SUM(C39:C40)</f>
        <v>0</v>
      </c>
      <c r="D42" s="270">
        <f>SUM(D39:D40)</f>
        <v>0</v>
      </c>
      <c r="E42" s="270">
        <f>197+121</f>
        <v>318</v>
      </c>
      <c r="F42" s="270">
        <f t="shared" si="0"/>
        <v>7950</v>
      </c>
      <c r="G42" s="244"/>
      <c r="H42" s="244"/>
      <c r="I42" s="244"/>
      <c r="J42" s="480"/>
      <c r="K42" s="251"/>
      <c r="L42" s="247"/>
      <c r="M42" s="247"/>
      <c r="N42" s="247"/>
      <c r="O42" s="247"/>
      <c r="P42" s="247"/>
      <c r="Q42" s="247"/>
    </row>
    <row r="43" spans="1:17" ht="13.8" thickBot="1">
      <c r="A43" s="625" t="s">
        <v>215</v>
      </c>
      <c r="B43" s="626">
        <f>SUM(B41:B42)</f>
        <v>79</v>
      </c>
      <c r="C43" s="626">
        <f>SUM(C41:C42)</f>
        <v>8</v>
      </c>
      <c r="D43" s="626">
        <f>SUM(D41:D42)</f>
        <v>0</v>
      </c>
      <c r="E43" s="626" t="s">
        <v>344</v>
      </c>
      <c r="F43" s="626">
        <f>SUM(F41:F42)</f>
        <v>20164</v>
      </c>
      <c r="G43" s="244"/>
      <c r="H43" s="244"/>
      <c r="I43" s="244"/>
      <c r="J43" s="480"/>
      <c r="K43" s="251"/>
      <c r="L43" s="247"/>
      <c r="M43" s="247"/>
      <c r="N43" s="247"/>
      <c r="O43" s="247"/>
      <c r="P43" s="247"/>
      <c r="Q43" s="247"/>
    </row>
    <row r="44" spans="1:17" ht="13.8" thickTop="1">
      <c r="A44" s="228" t="s">
        <v>683</v>
      </c>
      <c r="B44" s="228"/>
      <c r="C44" s="244"/>
      <c r="D44" s="244"/>
      <c r="E44" s="244"/>
      <c r="F44" s="244"/>
      <c r="G44" s="244"/>
      <c r="H44" s="244"/>
      <c r="I44" s="244"/>
      <c r="J44" s="480"/>
      <c r="K44" s="251"/>
      <c r="L44" s="269"/>
      <c r="M44" s="247"/>
      <c r="N44" s="247"/>
      <c r="O44" s="247"/>
      <c r="P44" s="247"/>
      <c r="Q44" s="247"/>
    </row>
    <row r="45" spans="1:17">
      <c r="A45" s="478" t="s">
        <v>423</v>
      </c>
      <c r="B45" s="228"/>
      <c r="C45" s="244"/>
      <c r="D45" s="244"/>
      <c r="E45" s="244"/>
      <c r="F45" s="244"/>
      <c r="G45" s="244"/>
      <c r="H45" s="244"/>
      <c r="I45" s="244"/>
      <c r="J45" s="480"/>
      <c r="K45" s="251"/>
      <c r="L45" s="269"/>
      <c r="M45" s="247"/>
      <c r="N45" s="247"/>
      <c r="O45" s="247"/>
      <c r="P45" s="247"/>
      <c r="Q45" s="247"/>
    </row>
    <row r="46" spans="1:17">
      <c r="A46" s="228"/>
      <c r="B46" s="228"/>
      <c r="C46" s="244"/>
      <c r="D46" s="244"/>
      <c r="E46" s="244"/>
      <c r="F46" s="244"/>
      <c r="G46" s="244"/>
      <c r="H46" s="244"/>
      <c r="I46" s="244"/>
      <c r="J46" s="480"/>
      <c r="K46" s="251"/>
      <c r="L46" s="269"/>
      <c r="M46" s="247"/>
      <c r="N46" s="247"/>
      <c r="O46" s="247"/>
      <c r="P46" s="247"/>
      <c r="Q46" s="247"/>
    </row>
    <row r="47" spans="1:17" ht="40.200000000000003" thickBot="1">
      <c r="A47" s="232" t="s">
        <v>522</v>
      </c>
      <c r="B47" s="859" t="s">
        <v>511</v>
      </c>
      <c r="C47" s="859" t="s">
        <v>512</v>
      </c>
      <c r="D47" s="859" t="s">
        <v>513</v>
      </c>
      <c r="E47" s="859" t="s">
        <v>523</v>
      </c>
      <c r="F47" s="859" t="s">
        <v>524</v>
      </c>
      <c r="G47" s="244"/>
      <c r="H47" s="244"/>
      <c r="I47" s="244"/>
      <c r="J47" s="480"/>
      <c r="K47" s="251"/>
      <c r="L47" s="269"/>
      <c r="M47" s="247"/>
      <c r="N47" s="247"/>
      <c r="O47" s="247"/>
      <c r="P47" s="247"/>
      <c r="Q47" s="247"/>
    </row>
    <row r="48" spans="1:17">
      <c r="A48" t="s">
        <v>525</v>
      </c>
      <c r="B48" s="635">
        <v>79</v>
      </c>
      <c r="C48" s="635">
        <v>6</v>
      </c>
      <c r="D48" s="635">
        <v>1</v>
      </c>
      <c r="E48" s="501">
        <v>1.4</v>
      </c>
      <c r="F48" s="635">
        <f t="shared" ref="F48:F54" si="1">SUM(B48:D48)*E48</f>
        <v>120.39999999999999</v>
      </c>
      <c r="G48" s="244"/>
      <c r="H48" s="244"/>
      <c r="I48" s="244"/>
      <c r="J48" s="480"/>
      <c r="K48" s="251"/>
      <c r="L48" s="247"/>
      <c r="M48" s="247"/>
      <c r="N48" s="247"/>
      <c r="O48" s="247"/>
      <c r="P48" s="247"/>
      <c r="Q48" s="247"/>
    </row>
    <row r="49" spans="1:17">
      <c r="A49" t="s">
        <v>526</v>
      </c>
      <c r="B49" s="635">
        <v>0</v>
      </c>
      <c r="C49" s="635">
        <v>0</v>
      </c>
      <c r="D49" s="635">
        <v>0</v>
      </c>
      <c r="E49" s="501">
        <v>1.4</v>
      </c>
      <c r="F49" s="635">
        <f t="shared" si="1"/>
        <v>0</v>
      </c>
      <c r="G49" s="244"/>
      <c r="H49" s="244"/>
      <c r="I49" s="244"/>
      <c r="J49" s="480"/>
      <c r="K49" s="251"/>
      <c r="L49" s="247"/>
      <c r="M49" s="247"/>
      <c r="N49" s="247"/>
      <c r="O49" s="247"/>
      <c r="P49" s="247"/>
      <c r="Q49" s="247"/>
    </row>
    <row r="50" spans="1:17">
      <c r="A50" s="729" t="s">
        <v>527</v>
      </c>
      <c r="B50" s="731">
        <f>SUM(B48:B49)</f>
        <v>79</v>
      </c>
      <c r="C50" s="731">
        <f>SUM(C48:C49)</f>
        <v>6</v>
      </c>
      <c r="D50" s="731">
        <f>SUM(D48:D49)</f>
        <v>1</v>
      </c>
      <c r="E50" s="737">
        <v>1.4</v>
      </c>
      <c r="F50" s="731">
        <f t="shared" si="1"/>
        <v>120.39999999999999</v>
      </c>
      <c r="G50" s="244"/>
      <c r="H50" s="244"/>
      <c r="I50" s="244"/>
      <c r="J50" s="480"/>
      <c r="K50" s="251"/>
      <c r="L50" s="247"/>
      <c r="M50" s="247"/>
      <c r="N50" s="247"/>
      <c r="O50" s="247"/>
      <c r="P50" s="247"/>
      <c r="Q50" s="247"/>
    </row>
    <row r="51" spans="1:17">
      <c r="A51" s="316" t="s">
        <v>528</v>
      </c>
      <c r="B51" s="270">
        <v>153</v>
      </c>
      <c r="C51" s="270">
        <v>0</v>
      </c>
      <c r="D51" s="270">
        <v>0</v>
      </c>
      <c r="E51" s="272">
        <v>1.4</v>
      </c>
      <c r="F51" s="270">
        <f t="shared" ref="F51" si="2">SUM(B51:D51)*E51</f>
        <v>214.2</v>
      </c>
      <c r="G51" s="244"/>
      <c r="H51" s="244"/>
      <c r="I51" s="244"/>
      <c r="J51" s="480"/>
      <c r="K51" s="251"/>
      <c r="L51" s="247"/>
    </row>
    <row r="52" spans="1:17">
      <c r="A52" s="316" t="s">
        <v>529</v>
      </c>
      <c r="B52" s="270">
        <v>315</v>
      </c>
      <c r="C52" s="270">
        <v>14</v>
      </c>
      <c r="D52" s="270">
        <v>2</v>
      </c>
      <c r="E52" s="272">
        <v>1.4</v>
      </c>
      <c r="F52" s="270">
        <f t="shared" si="1"/>
        <v>463.4</v>
      </c>
      <c r="G52" s="244"/>
      <c r="H52" s="244"/>
      <c r="I52" s="244"/>
      <c r="J52" s="480"/>
      <c r="K52" s="251"/>
      <c r="L52" s="247"/>
    </row>
    <row r="53" spans="1:17">
      <c r="A53" s="316" t="s">
        <v>530</v>
      </c>
      <c r="B53" s="270">
        <v>50</v>
      </c>
      <c r="C53" s="270">
        <v>0</v>
      </c>
      <c r="D53" s="270">
        <v>0</v>
      </c>
      <c r="E53" s="272">
        <v>1.4</v>
      </c>
      <c r="F53" s="270">
        <f t="shared" si="1"/>
        <v>70</v>
      </c>
      <c r="G53" s="244"/>
      <c r="H53" s="244"/>
      <c r="I53" s="244"/>
      <c r="J53" s="480"/>
      <c r="K53" s="251"/>
      <c r="L53" s="247"/>
    </row>
    <row r="54" spans="1:17" ht="13.8" thickBot="1">
      <c r="A54" s="625" t="s">
        <v>531</v>
      </c>
      <c r="B54" s="626">
        <f>SUM(B50:B53)</f>
        <v>597</v>
      </c>
      <c r="C54" s="626">
        <f>SUM(C50:C53)</f>
        <v>20</v>
      </c>
      <c r="D54" s="626">
        <f>SUM(D50:D53)</f>
        <v>3</v>
      </c>
      <c r="E54" s="627">
        <v>1.4</v>
      </c>
      <c r="F54" s="626">
        <f t="shared" si="1"/>
        <v>868</v>
      </c>
      <c r="G54" s="244"/>
      <c r="H54" s="244"/>
      <c r="I54" s="244"/>
      <c r="J54" s="480"/>
      <c r="K54" s="251"/>
      <c r="L54" s="247"/>
    </row>
    <row r="55" spans="1:17" ht="13.8" thickTop="1">
      <c r="A55" s="228" t="s">
        <v>684</v>
      </c>
      <c r="B55" s="228"/>
      <c r="C55" s="244"/>
      <c r="D55" s="244"/>
      <c r="E55" s="244"/>
      <c r="F55" s="244"/>
      <c r="G55" s="244"/>
      <c r="H55" s="244"/>
      <c r="I55" s="244"/>
      <c r="J55" s="480"/>
      <c r="K55" s="251"/>
      <c r="L55" s="247"/>
    </row>
    <row r="56" spans="1:17" ht="13.5" customHeight="1">
      <c r="A56" s="478" t="s">
        <v>423</v>
      </c>
      <c r="B56" s="228"/>
      <c r="C56" s="244"/>
      <c r="D56" s="244"/>
      <c r="E56" s="244"/>
      <c r="F56" s="244"/>
      <c r="G56" s="244"/>
      <c r="H56" s="244"/>
      <c r="I56" s="244"/>
      <c r="J56" s="480"/>
      <c r="K56" s="251"/>
      <c r="L56" s="247"/>
    </row>
    <row r="57" spans="1:17" ht="13.5" customHeight="1">
      <c r="A57" s="252"/>
      <c r="B57" s="252"/>
      <c r="C57" s="269"/>
      <c r="D57" s="269"/>
      <c r="E57" s="269"/>
      <c r="F57" s="269"/>
      <c r="G57" s="269"/>
      <c r="H57" s="269"/>
      <c r="I57" s="269"/>
      <c r="J57" s="480"/>
      <c r="K57" s="251"/>
      <c r="L57" s="247"/>
    </row>
    <row r="58" spans="1:17" ht="13.5" customHeight="1">
      <c r="A58" s="1302" t="s">
        <v>532</v>
      </c>
      <c r="B58" s="1302"/>
      <c r="C58" s="1302"/>
      <c r="D58" s="1302"/>
      <c r="E58" s="269"/>
      <c r="F58" s="269"/>
      <c r="G58" s="269"/>
      <c r="H58" s="269"/>
      <c r="I58" s="269"/>
      <c r="J58" s="480"/>
      <c r="K58" s="251"/>
      <c r="L58" s="247"/>
    </row>
    <row r="59" spans="1:17" ht="13.8" thickBot="1">
      <c r="A59" s="859" t="s">
        <v>533</v>
      </c>
      <c r="B59" s="859" t="s">
        <v>534</v>
      </c>
      <c r="C59" s="859" t="s">
        <v>535</v>
      </c>
      <c r="D59" s="859" t="s">
        <v>536</v>
      </c>
      <c r="E59" s="269"/>
      <c r="F59" s="269"/>
      <c r="G59" s="269"/>
      <c r="H59" s="269"/>
      <c r="I59" s="269"/>
      <c r="J59" s="480"/>
      <c r="K59" s="227"/>
      <c r="L59" s="223"/>
    </row>
    <row r="60" spans="1:17">
      <c r="A60" s="520">
        <v>43644</v>
      </c>
      <c r="B60" s="521">
        <v>0.66666666666666663</v>
      </c>
      <c r="C60" s="522">
        <v>0.75</v>
      </c>
      <c r="D60" s="523">
        <v>2</v>
      </c>
      <c r="E60" s="269"/>
      <c r="F60" s="269"/>
      <c r="G60" s="269"/>
      <c r="H60" s="269"/>
      <c r="I60" s="269"/>
      <c r="J60" s="480"/>
      <c r="K60" s="227"/>
      <c r="L60" s="223"/>
    </row>
    <row r="61" spans="1:17">
      <c r="A61" s="524">
        <v>43683</v>
      </c>
      <c r="B61" s="525">
        <v>0.66666666666666663</v>
      </c>
      <c r="C61" s="526">
        <v>5.75</v>
      </c>
      <c r="D61" s="527">
        <v>2</v>
      </c>
      <c r="E61" s="269"/>
      <c r="F61" s="269"/>
      <c r="G61" s="269"/>
      <c r="H61" s="269"/>
      <c r="I61" s="269"/>
      <c r="J61" s="480"/>
      <c r="K61" s="227"/>
      <c r="L61" s="223"/>
    </row>
    <row r="62" spans="1:17" ht="31.5" customHeight="1">
      <c r="A62" s="478" t="s">
        <v>423</v>
      </c>
      <c r="B62" s="269"/>
      <c r="C62" s="269"/>
      <c r="D62" s="269"/>
      <c r="E62" s="269"/>
      <c r="F62" s="269"/>
      <c r="G62" s="269"/>
      <c r="H62" s="269"/>
      <c r="I62" s="269"/>
      <c r="J62" s="480"/>
      <c r="K62" s="227"/>
      <c r="L62" s="223"/>
    </row>
    <row r="63" spans="1:17" ht="13.5" customHeight="1">
      <c r="B63" s="635"/>
      <c r="J63" s="480"/>
      <c r="K63" s="227"/>
      <c r="L63" s="223"/>
    </row>
    <row r="64" spans="1:17" ht="13.5" customHeight="1">
      <c r="B64" s="635"/>
      <c r="J64" s="480"/>
      <c r="K64" s="227"/>
      <c r="L64" s="223"/>
    </row>
    <row r="65" spans="1:12" ht="13.5" customHeight="1">
      <c r="A65" s="4" t="s">
        <v>553</v>
      </c>
      <c r="B65" s="635"/>
      <c r="J65" s="480"/>
      <c r="K65" s="227"/>
      <c r="L65" s="223"/>
    </row>
    <row r="66" spans="1:12">
      <c r="A66" s="4"/>
      <c r="B66" s="635"/>
      <c r="J66" s="480"/>
      <c r="K66" s="227"/>
      <c r="L66" s="223"/>
    </row>
    <row r="67" spans="1:12">
      <c r="A67" s="577" t="s">
        <v>554</v>
      </c>
      <c r="B67" s="635"/>
      <c r="J67" s="480"/>
      <c r="K67" s="227"/>
      <c r="L67" s="223"/>
    </row>
    <row r="68" spans="1:12" ht="13.5" customHeight="1" thickBot="1">
      <c r="A68" s="859"/>
      <c r="B68" s="859" t="s">
        <v>555</v>
      </c>
      <c r="C68" s="859" t="s">
        <v>556</v>
      </c>
      <c r="D68" s="859" t="s">
        <v>557</v>
      </c>
      <c r="E68" s="859" t="s">
        <v>558</v>
      </c>
      <c r="F68" s="859" t="s">
        <v>559</v>
      </c>
      <c r="G68" s="859" t="s">
        <v>335</v>
      </c>
      <c r="J68" s="480"/>
      <c r="K68" s="227"/>
      <c r="L68" s="223"/>
    </row>
    <row r="69" spans="1:12" ht="13.5" customHeight="1">
      <c r="A69" s="578" t="s">
        <v>560</v>
      </c>
      <c r="B69" s="266">
        <v>0.35616438356164382</v>
      </c>
      <c r="C69" s="266">
        <v>0.27397260273972601</v>
      </c>
      <c r="D69" s="266">
        <v>0.21917808219178081</v>
      </c>
      <c r="E69" s="266">
        <v>6.8493150684931503E-2</v>
      </c>
      <c r="F69" s="266">
        <v>2.7397260273972601E-2</v>
      </c>
      <c r="G69" s="266">
        <v>5.4794520547945313E-2</v>
      </c>
      <c r="J69" s="480"/>
      <c r="K69" s="227"/>
      <c r="L69" s="223"/>
    </row>
    <row r="70" spans="1:12" ht="13.5" customHeight="1">
      <c r="A70" s="578" t="s">
        <v>561</v>
      </c>
      <c r="B70" s="266">
        <v>0.27397260273972601</v>
      </c>
      <c r="C70" s="266">
        <v>0.24657534246575341</v>
      </c>
      <c r="D70" s="266">
        <v>0.26027397260273971</v>
      </c>
      <c r="E70" s="266">
        <v>9.5890410958904104E-2</v>
      </c>
      <c r="F70" s="266">
        <v>4.1095890410958902E-2</v>
      </c>
      <c r="G70" s="266">
        <v>8.2191780821917915E-2</v>
      </c>
      <c r="J70" s="480"/>
      <c r="K70" s="227"/>
      <c r="L70" s="223"/>
    </row>
    <row r="71" spans="1:12" ht="13.5" customHeight="1">
      <c r="A71" s="578" t="s">
        <v>562</v>
      </c>
      <c r="B71" s="266">
        <v>0.46524064171122992</v>
      </c>
      <c r="C71" s="266">
        <v>0.28877005347593582</v>
      </c>
      <c r="D71" s="266">
        <v>0.13903743315508021</v>
      </c>
      <c r="E71" s="266">
        <v>4.2780748663101595E-2</v>
      </c>
      <c r="F71" s="266">
        <v>1.6042780748663103E-2</v>
      </c>
      <c r="G71" s="266">
        <v>4.8128342245989386E-2</v>
      </c>
      <c r="J71" s="480"/>
      <c r="K71" s="227"/>
      <c r="L71" s="223"/>
    </row>
    <row r="72" spans="1:12">
      <c r="A72" s="578" t="s">
        <v>563</v>
      </c>
      <c r="B72" s="266">
        <v>0.37967914438502676</v>
      </c>
      <c r="C72" s="266">
        <v>0.29411764705882354</v>
      </c>
      <c r="D72" s="266">
        <v>0.16577540106951871</v>
      </c>
      <c r="E72" s="266">
        <v>5.3475935828877004E-2</v>
      </c>
      <c r="F72" s="266">
        <v>1.6042780748663103E-2</v>
      </c>
      <c r="G72" s="266">
        <v>9.0909090909090828E-2</v>
      </c>
      <c r="J72" s="480"/>
      <c r="K72" s="227"/>
      <c r="L72" s="223"/>
    </row>
    <row r="73" spans="1:12">
      <c r="A73" s="578" t="s">
        <v>564</v>
      </c>
      <c r="B73" s="266">
        <v>0.40106951871657759</v>
      </c>
      <c r="C73" s="266">
        <v>0.28342245989304815</v>
      </c>
      <c r="D73" s="266">
        <v>0.18181818181818182</v>
      </c>
      <c r="E73" s="266">
        <v>3.2085561497326207E-2</v>
      </c>
      <c r="F73" s="266">
        <v>1.6042780748663103E-2</v>
      </c>
      <c r="G73" s="266">
        <v>8.5561497326203106E-2</v>
      </c>
      <c r="J73" s="480"/>
      <c r="K73" s="227"/>
      <c r="L73" s="223"/>
    </row>
    <row r="74" spans="1:12">
      <c r="A74" s="578" t="s">
        <v>565</v>
      </c>
      <c r="B74" s="266">
        <v>0.41711229946524064</v>
      </c>
      <c r="C74" s="266">
        <v>0.27272727272727271</v>
      </c>
      <c r="D74" s="266">
        <v>0.18716577540106949</v>
      </c>
      <c r="E74" s="266">
        <v>4.8128342245989303E-2</v>
      </c>
      <c r="F74" s="266">
        <v>2.6737967914438502E-2</v>
      </c>
      <c r="G74" s="266">
        <v>4.8128342245989386E-2</v>
      </c>
      <c r="J74" s="480"/>
      <c r="K74" s="227"/>
      <c r="L74" s="223"/>
    </row>
    <row r="75" spans="1:12">
      <c r="A75" s="578" t="s">
        <v>566</v>
      </c>
      <c r="B75" s="266">
        <v>0.32978723404255317</v>
      </c>
      <c r="C75" s="266">
        <v>0.47872340425531917</v>
      </c>
      <c r="D75" s="266">
        <v>0.13297872340425532</v>
      </c>
      <c r="E75" s="266">
        <v>4.2553191489361701E-2</v>
      </c>
      <c r="F75" s="266">
        <v>1.0638297872340425E-2</v>
      </c>
      <c r="G75" s="266">
        <v>5.3191489361702482E-3</v>
      </c>
      <c r="J75" s="480"/>
      <c r="K75" s="227"/>
      <c r="L75" s="223"/>
    </row>
    <row r="76" spans="1:12" ht="30" customHeight="1">
      <c r="A76" s="578" t="s">
        <v>567</v>
      </c>
      <c r="B76" s="266">
        <v>0.72340425531914898</v>
      </c>
      <c r="C76" s="266">
        <v>0.19680851063829788</v>
      </c>
      <c r="D76" s="266">
        <v>5.3191489361702128E-2</v>
      </c>
      <c r="E76" s="266">
        <v>5.3191489361702126E-3</v>
      </c>
      <c r="F76" s="266">
        <v>2.1276595744680851E-2</v>
      </c>
      <c r="G76" s="266">
        <v>0</v>
      </c>
      <c r="J76" s="480"/>
      <c r="K76" s="227"/>
      <c r="L76" s="223"/>
    </row>
    <row r="77" spans="1:12">
      <c r="A77" s="578" t="s">
        <v>568</v>
      </c>
      <c r="B77" s="266">
        <v>0.68085106382978722</v>
      </c>
      <c r="C77" s="266">
        <v>0.18085106382978725</v>
      </c>
      <c r="D77" s="266">
        <v>7.4468085106382975E-2</v>
      </c>
      <c r="E77" s="266">
        <v>3.1914893617021274E-2</v>
      </c>
      <c r="F77" s="266">
        <v>2.1276595744680851E-2</v>
      </c>
      <c r="G77" s="266">
        <v>1.0638297872340496E-2</v>
      </c>
      <c r="J77" s="480"/>
      <c r="K77" s="227"/>
      <c r="L77" s="223"/>
    </row>
    <row r="78" spans="1:12">
      <c r="A78" s="578" t="s">
        <v>569</v>
      </c>
      <c r="B78" s="266">
        <v>0.92021276595744683</v>
      </c>
      <c r="C78" s="266">
        <v>3.1914893617021274E-2</v>
      </c>
      <c r="D78" s="266">
        <v>2.6595744680851064E-2</v>
      </c>
      <c r="E78" s="266">
        <v>0</v>
      </c>
      <c r="F78" s="266">
        <v>1.5957446808510637E-2</v>
      </c>
      <c r="G78" s="266">
        <v>5.3191489361701372E-3</v>
      </c>
      <c r="J78" s="480"/>
      <c r="K78" s="227"/>
      <c r="L78" s="223"/>
    </row>
    <row r="79" spans="1:12">
      <c r="A79" s="579" t="s">
        <v>570</v>
      </c>
      <c r="B79" s="580">
        <v>0.69680851063829796</v>
      </c>
      <c r="C79" s="580">
        <v>0.20744680851063829</v>
      </c>
      <c r="D79" s="580">
        <v>7.9787234042553196E-2</v>
      </c>
      <c r="E79" s="580">
        <v>5.3191489361702126E-3</v>
      </c>
      <c r="F79" s="580">
        <v>1.0638297872340425E-2</v>
      </c>
      <c r="G79" s="580">
        <v>0</v>
      </c>
      <c r="J79" s="480"/>
      <c r="K79" s="227"/>
      <c r="L79" s="223"/>
    </row>
    <row r="80" spans="1:12">
      <c r="B80" s="635"/>
      <c r="J80" s="480"/>
      <c r="K80" s="227"/>
      <c r="L80" s="223"/>
    </row>
    <row r="81" spans="1:12">
      <c r="A81" s="577" t="s">
        <v>571</v>
      </c>
      <c r="B81" s="635"/>
      <c r="J81" s="480"/>
      <c r="K81" s="227"/>
      <c r="L81" s="223"/>
    </row>
    <row r="82" spans="1:12" ht="27" thickBot="1">
      <c r="A82" s="859"/>
      <c r="B82" s="859" t="s">
        <v>572</v>
      </c>
      <c r="C82" s="859" t="s">
        <v>573</v>
      </c>
      <c r="D82" s="859" t="s">
        <v>574</v>
      </c>
      <c r="J82" s="480"/>
      <c r="K82" s="227"/>
      <c r="L82" s="223"/>
    </row>
    <row r="83" spans="1:12">
      <c r="A83" s="578" t="s">
        <v>575</v>
      </c>
      <c r="B83" s="266">
        <v>0.64945652173913049</v>
      </c>
      <c r="C83" s="266">
        <v>0.52500000000000002</v>
      </c>
      <c r="D83" s="266">
        <v>0.6785714285714286</v>
      </c>
      <c r="J83" s="480"/>
      <c r="K83" s="227"/>
      <c r="L83" s="223"/>
    </row>
    <row r="84" spans="1:12">
      <c r="A84" s="578" t="s">
        <v>576</v>
      </c>
      <c r="B84" s="266">
        <v>0.25543478260869568</v>
      </c>
      <c r="C84" s="266">
        <v>0.21666666666666667</v>
      </c>
      <c r="D84" s="266">
        <v>0.17142857142857143</v>
      </c>
      <c r="J84" s="480"/>
      <c r="K84" s="227"/>
      <c r="L84" s="223"/>
    </row>
    <row r="85" spans="1:12">
      <c r="A85" s="578" t="s">
        <v>577</v>
      </c>
      <c r="B85" s="266">
        <v>0.16304347826086957</v>
      </c>
      <c r="C85" s="266">
        <v>0.2</v>
      </c>
      <c r="D85" s="266">
        <v>0.17857142857142858</v>
      </c>
      <c r="J85" s="480"/>
      <c r="K85" s="227"/>
      <c r="L85" s="223"/>
    </row>
    <row r="86" spans="1:12" ht="32.25" customHeight="1">
      <c r="A86" s="578" t="s">
        <v>578</v>
      </c>
      <c r="B86" s="266">
        <v>0.11684782608695653</v>
      </c>
      <c r="C86" s="266">
        <v>0.15</v>
      </c>
      <c r="D86" s="266">
        <v>0.1357142857142857</v>
      </c>
      <c r="J86" s="480"/>
      <c r="K86" s="227"/>
      <c r="L86" s="223"/>
    </row>
    <row r="87" spans="1:12" ht="31.5" customHeight="1">
      <c r="A87" s="578" t="s">
        <v>579</v>
      </c>
      <c r="B87" s="266">
        <v>0.18206521739130432</v>
      </c>
      <c r="C87" s="266">
        <v>0.10833333333333334</v>
      </c>
      <c r="D87" s="266">
        <v>0.12142857142857143</v>
      </c>
      <c r="J87" s="480"/>
      <c r="K87" s="227"/>
      <c r="L87" s="223"/>
    </row>
    <row r="88" spans="1:12">
      <c r="A88" s="578" t="s">
        <v>580</v>
      </c>
      <c r="B88" s="266">
        <v>6.7934782608695649E-2</v>
      </c>
      <c r="C88" s="266">
        <v>4.1666666666666671E-2</v>
      </c>
      <c r="D88" s="266">
        <v>1.4285714285714285E-2</v>
      </c>
      <c r="J88" s="480"/>
      <c r="K88" s="227"/>
      <c r="L88" s="223"/>
    </row>
    <row r="89" spans="1:12">
      <c r="A89" s="578" t="s">
        <v>581</v>
      </c>
      <c r="B89" s="266">
        <v>5.434782608695652E-3</v>
      </c>
      <c r="C89" s="266">
        <v>8.3333333333333332E-3</v>
      </c>
      <c r="D89" s="266">
        <v>1.4285714285714285E-2</v>
      </c>
      <c r="J89" s="480"/>
      <c r="K89" s="227"/>
      <c r="L89" s="223"/>
    </row>
    <row r="90" spans="1:12">
      <c r="A90" s="579" t="s">
        <v>335</v>
      </c>
      <c r="B90" s="580">
        <v>2.717391304347826E-3</v>
      </c>
      <c r="C90" s="580">
        <v>0</v>
      </c>
      <c r="D90" s="580">
        <v>0</v>
      </c>
      <c r="J90" s="480"/>
      <c r="K90" s="227"/>
      <c r="L90" s="223"/>
    </row>
    <row r="91" spans="1:12">
      <c r="B91" s="635"/>
      <c r="J91" s="480"/>
      <c r="K91" s="227"/>
      <c r="L91" s="223"/>
    </row>
    <row r="92" spans="1:12">
      <c r="A92" s="1311" t="s">
        <v>582</v>
      </c>
      <c r="B92" s="1311"/>
      <c r="C92" s="1311"/>
      <c r="D92" s="1311"/>
      <c r="E92" s="1311"/>
      <c r="F92" s="1311"/>
      <c r="G92" s="1311"/>
      <c r="H92" s="1311"/>
      <c r="I92" s="1311"/>
      <c r="J92" s="480"/>
      <c r="K92" s="227"/>
      <c r="L92" s="223"/>
    </row>
    <row r="93" spans="1:12" ht="27" thickBot="1">
      <c r="A93" s="859"/>
      <c r="B93" s="859" t="s">
        <v>583</v>
      </c>
      <c r="C93" s="859" t="s">
        <v>584</v>
      </c>
      <c r="D93" s="859" t="s">
        <v>585</v>
      </c>
      <c r="J93" s="480"/>
      <c r="K93" s="227"/>
      <c r="L93" s="223"/>
    </row>
    <row r="94" spans="1:12">
      <c r="A94" s="578" t="s">
        <v>586</v>
      </c>
      <c r="B94" s="266">
        <v>8.9743589743589744E-2</v>
      </c>
      <c r="C94" s="266">
        <v>0.10434782608695652</v>
      </c>
      <c r="D94" s="266">
        <v>0.13043478260869565</v>
      </c>
      <c r="J94" s="480"/>
      <c r="K94" s="227"/>
      <c r="L94" s="223"/>
    </row>
    <row r="95" spans="1:12">
      <c r="A95" s="578" t="s">
        <v>587</v>
      </c>
      <c r="B95" s="266">
        <v>0.15641025641025641</v>
      </c>
      <c r="C95" s="266">
        <v>0.10434782608695652</v>
      </c>
      <c r="D95" s="266">
        <v>0.20496894409937888</v>
      </c>
      <c r="J95" s="480"/>
      <c r="K95" s="227"/>
      <c r="L95" s="223"/>
    </row>
    <row r="96" spans="1:12">
      <c r="A96" s="578" t="s">
        <v>588</v>
      </c>
      <c r="B96" s="266">
        <v>0.6333333333333333</v>
      </c>
      <c r="C96" s="266">
        <v>0.70434782608695656</v>
      </c>
      <c r="D96" s="266">
        <v>0.55900621118012417</v>
      </c>
      <c r="J96" s="480"/>
      <c r="K96" s="227"/>
      <c r="L96" s="223"/>
    </row>
    <row r="97" spans="1:12">
      <c r="A97" s="579" t="s">
        <v>589</v>
      </c>
      <c r="B97" s="580">
        <v>0.12051282051282051</v>
      </c>
      <c r="C97" s="580">
        <v>8.6956521739130432E-2</v>
      </c>
      <c r="D97" s="580">
        <v>0.10559006211180125</v>
      </c>
      <c r="J97" s="480"/>
      <c r="K97" s="227"/>
      <c r="L97" s="223"/>
    </row>
    <row r="98" spans="1:12">
      <c r="B98" s="635"/>
      <c r="J98" s="480"/>
      <c r="K98" s="227"/>
      <c r="L98" s="223"/>
    </row>
    <row r="99" spans="1:12">
      <c r="B99" s="635"/>
      <c r="J99" s="480"/>
      <c r="K99" s="227"/>
      <c r="L99" s="223"/>
    </row>
    <row r="100" spans="1:12">
      <c r="B100" s="635"/>
      <c r="J100" s="480"/>
      <c r="K100" s="227"/>
      <c r="L100" s="223"/>
    </row>
    <row r="111" spans="1:12">
      <c r="B111" s="635"/>
      <c r="H111" s="635"/>
    </row>
  </sheetData>
  <mergeCells count="26">
    <mergeCell ref="A92:I92"/>
    <mergeCell ref="A9:G9"/>
    <mergeCell ref="A32:I32"/>
    <mergeCell ref="A28:C28"/>
    <mergeCell ref="A34:E34"/>
    <mergeCell ref="A33:E33"/>
    <mergeCell ref="A16:G16"/>
    <mergeCell ref="A17:G17"/>
    <mergeCell ref="B18:D18"/>
    <mergeCell ref="E18:G18"/>
    <mergeCell ref="A58:D58"/>
    <mergeCell ref="A26:D26"/>
    <mergeCell ref="A1:T1"/>
    <mergeCell ref="L6:R6"/>
    <mergeCell ref="L24:R24"/>
    <mergeCell ref="A8:G8"/>
    <mergeCell ref="A7:G7"/>
    <mergeCell ref="A6:G6"/>
    <mergeCell ref="E10:G10"/>
    <mergeCell ref="B10:D10"/>
    <mergeCell ref="A2:R2"/>
    <mergeCell ref="A3:R3"/>
    <mergeCell ref="L4:R4"/>
    <mergeCell ref="L5:R5"/>
    <mergeCell ref="A5:G5"/>
    <mergeCell ref="A4:G4"/>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85"/>
  <sheetViews>
    <sheetView zoomScaleNormal="100" workbookViewId="0">
      <selection sqref="A1:T1"/>
    </sheetView>
  </sheetViews>
  <sheetFormatPr defaultRowHeight="13.2"/>
  <cols>
    <col min="1" max="1" width="35.6640625" customWidth="1"/>
    <col min="2" max="2" width="19.33203125" style="1" customWidth="1"/>
    <col min="3" max="3" width="21.44140625" style="32" customWidth="1"/>
    <col min="4" max="4" width="17.33203125" style="32" customWidth="1"/>
    <col min="5" max="5" width="15.6640625" style="32" customWidth="1"/>
    <col min="6" max="6" width="22.33203125" style="32" customWidth="1"/>
    <col min="7" max="7" width="17.44140625" style="32" customWidth="1"/>
    <col min="8" max="9" width="15.33203125" style="32" customWidth="1"/>
    <col min="10" max="10" width="0.5546875" style="73" customWidth="1"/>
    <col min="11" max="11" width="11.6640625" style="32" customWidth="1"/>
    <col min="12" max="12" width="12.6640625" style="32" customWidth="1"/>
    <col min="13" max="16" width="12.6640625" customWidth="1"/>
    <col min="17" max="17" width="9.33203125" customWidth="1"/>
  </cols>
  <sheetData>
    <row r="1" spans="1:20" ht="13.35" customHeight="1">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row>
    <row r="2" spans="1:20" ht="35.25" customHeight="1">
      <c r="A2" s="1314"/>
      <c r="B2" s="1314"/>
      <c r="C2" s="1314"/>
      <c r="D2" s="1314"/>
      <c r="E2" s="1314"/>
      <c r="F2" s="1314"/>
      <c r="G2" s="1314"/>
      <c r="H2" s="1314"/>
      <c r="I2" s="1314"/>
      <c r="J2" s="1314"/>
      <c r="K2" s="1314"/>
      <c r="L2" s="1314"/>
      <c r="M2" s="1314"/>
      <c r="N2" s="1314"/>
      <c r="O2" s="1314"/>
      <c r="P2" s="1314"/>
      <c r="Q2" s="1314"/>
      <c r="R2" s="1314"/>
    </row>
    <row r="3" spans="1:20">
      <c r="A3" s="1329"/>
      <c r="B3" s="1329"/>
      <c r="C3" s="1329"/>
      <c r="D3" s="1329"/>
      <c r="E3" s="1329"/>
      <c r="F3" s="1329"/>
      <c r="G3" s="1329"/>
      <c r="H3" s="1329"/>
      <c r="I3" s="1329"/>
      <c r="J3" s="1329"/>
      <c r="K3" s="1329"/>
      <c r="L3" s="1329"/>
      <c r="M3" s="1329"/>
      <c r="N3" s="1329"/>
      <c r="O3" s="1329"/>
      <c r="P3" s="1329"/>
      <c r="Q3" s="1329"/>
      <c r="R3" s="1329"/>
    </row>
    <row r="4" spans="1:20" ht="30" customHeight="1">
      <c r="A4" s="1318" t="s">
        <v>592</v>
      </c>
      <c r="B4" s="1318"/>
      <c r="C4" s="1318"/>
      <c r="D4" s="1318"/>
      <c r="E4" s="1318"/>
      <c r="F4" s="1318"/>
      <c r="G4" s="1318"/>
      <c r="H4" s="294"/>
      <c r="I4" s="294"/>
      <c r="J4" s="279"/>
      <c r="K4" s="294"/>
      <c r="L4" s="1318" t="s">
        <v>593</v>
      </c>
      <c r="M4" s="1318"/>
      <c r="N4" s="1318"/>
      <c r="O4" s="1318"/>
      <c r="P4" s="1318"/>
      <c r="Q4" s="1318"/>
      <c r="R4" s="1318"/>
    </row>
    <row r="5" spans="1:20" ht="15.6">
      <c r="A5" s="1323" t="s">
        <v>189</v>
      </c>
      <c r="B5" s="1323"/>
      <c r="C5" s="1323"/>
      <c r="D5" s="1323"/>
      <c r="E5" s="1323"/>
      <c r="F5" s="1323"/>
      <c r="G5" s="1323"/>
      <c r="H5" s="294"/>
      <c r="I5" s="294"/>
      <c r="J5" s="279"/>
      <c r="K5" s="276"/>
      <c r="L5" s="1313" t="s">
        <v>340</v>
      </c>
      <c r="M5" s="1313"/>
      <c r="N5" s="1313"/>
      <c r="O5" s="1313"/>
      <c r="P5" s="1313"/>
      <c r="Q5" s="1313"/>
      <c r="R5" s="1313"/>
    </row>
    <row r="6" spans="1:20" ht="13.5" customHeight="1">
      <c r="A6" s="1314"/>
      <c r="B6" s="1314"/>
      <c r="C6" s="1314"/>
      <c r="D6" s="1314"/>
      <c r="E6" s="1314"/>
      <c r="F6" s="1314"/>
      <c r="G6" s="1314"/>
      <c r="H6" s="294"/>
      <c r="I6" s="294"/>
      <c r="J6" s="279"/>
      <c r="K6" s="273"/>
      <c r="L6" s="879"/>
      <c r="M6" s="273"/>
      <c r="N6" s="273"/>
      <c r="O6" s="273"/>
      <c r="P6" s="273"/>
      <c r="Q6" s="273"/>
    </row>
    <row r="7" spans="1:20" ht="13.5" customHeight="1">
      <c r="A7" s="1326" t="s">
        <v>422</v>
      </c>
      <c r="B7" s="1326"/>
      <c r="C7" s="1326"/>
      <c r="D7" s="1326"/>
      <c r="E7" s="1326"/>
      <c r="F7" s="1326"/>
      <c r="G7" s="1326"/>
      <c r="H7" s="294"/>
      <c r="I7" s="294"/>
      <c r="J7" s="279"/>
      <c r="K7" s="273"/>
      <c r="L7"/>
    </row>
    <row r="8" spans="1:20" ht="13.5" customHeight="1">
      <c r="A8" s="1314"/>
      <c r="B8" s="1314"/>
      <c r="C8" s="1314"/>
      <c r="D8" s="1314"/>
      <c r="E8" s="1314"/>
      <c r="F8" s="1314"/>
      <c r="G8" s="1314"/>
      <c r="H8" s="294"/>
      <c r="I8" s="294"/>
      <c r="J8" s="279"/>
      <c r="K8" s="273"/>
      <c r="L8" s="273"/>
      <c r="M8" s="273"/>
      <c r="N8" s="273"/>
      <c r="O8" s="273"/>
      <c r="P8" s="273"/>
      <c r="Q8" s="273"/>
    </row>
    <row r="9" spans="1:20" ht="13.5" customHeight="1">
      <c r="A9" s="1319" t="s">
        <v>271</v>
      </c>
      <c r="B9" s="1319"/>
      <c r="C9" s="1319"/>
      <c r="D9" s="1319"/>
      <c r="E9" s="1319"/>
      <c r="F9" s="1319"/>
      <c r="G9" s="1319"/>
      <c r="H9" s="294"/>
      <c r="I9" s="294"/>
      <c r="J9" s="279"/>
      <c r="K9" s="273"/>
      <c r="L9" s="273"/>
      <c r="M9" s="273"/>
      <c r="N9" s="273"/>
      <c r="O9" s="273"/>
      <c r="P9" s="273"/>
      <c r="Q9" s="273"/>
    </row>
    <row r="10" spans="1:20" ht="13.8" thickBot="1">
      <c r="A10" s="289"/>
      <c r="B10" s="1320" t="s">
        <v>24</v>
      </c>
      <c r="C10" s="1321"/>
      <c r="D10" s="1322"/>
      <c r="E10" s="1324" t="s">
        <v>25</v>
      </c>
      <c r="F10" s="1325"/>
      <c r="G10" s="1325"/>
      <c r="H10" s="292"/>
      <c r="I10" s="294"/>
      <c r="J10" s="480"/>
      <c r="K10" s="273"/>
      <c r="L10" s="273"/>
      <c r="M10" s="273"/>
      <c r="N10" s="273"/>
      <c r="O10" s="273"/>
      <c r="P10" s="273"/>
      <c r="Q10" s="273"/>
    </row>
    <row r="11" spans="1:20" ht="28.5" customHeight="1">
      <c r="A11" s="288"/>
      <c r="B11" s="407" t="s">
        <v>192</v>
      </c>
      <c r="C11" s="407" t="s">
        <v>193</v>
      </c>
      <c r="D11" s="408" t="s">
        <v>194</v>
      </c>
      <c r="E11" s="492" t="s">
        <v>508</v>
      </c>
      <c r="F11" s="407" t="s">
        <v>193</v>
      </c>
      <c r="G11" s="407" t="s">
        <v>30</v>
      </c>
      <c r="H11" s="294"/>
      <c r="I11" s="294"/>
      <c r="J11" s="481"/>
    </row>
    <row r="12" spans="1:20" ht="13.35" customHeight="1">
      <c r="A12" s="287" t="s">
        <v>196</v>
      </c>
      <c r="B12" s="291" t="s">
        <v>54</v>
      </c>
      <c r="C12" s="291" t="s">
        <v>54</v>
      </c>
      <c r="D12" s="291" t="s">
        <v>54</v>
      </c>
      <c r="E12" s="278" t="s">
        <v>54</v>
      </c>
      <c r="F12" s="291" t="s">
        <v>54</v>
      </c>
      <c r="G12" s="290" t="s">
        <v>54</v>
      </c>
      <c r="H12" s="294"/>
      <c r="I12" s="294"/>
      <c r="J12" s="280"/>
    </row>
    <row r="13" spans="1:20" ht="13.35" customHeight="1">
      <c r="A13" s="287" t="s">
        <v>197</v>
      </c>
      <c r="B13" s="278">
        <f>B23</f>
        <v>39486</v>
      </c>
      <c r="C13" s="278">
        <f>C23</f>
        <v>31940</v>
      </c>
      <c r="D13" s="246">
        <f>C13/B13</f>
        <v>0.80889429164767257</v>
      </c>
      <c r="E13" s="278">
        <f>'MEEIA Targets'!K9+'Extension Budget - Savings'!D15</f>
        <v>55000.000000000007</v>
      </c>
      <c r="F13" s="278">
        <f>C13</f>
        <v>31940</v>
      </c>
      <c r="G13" s="266">
        <f>F13/E13</f>
        <v>0.58072727272727265</v>
      </c>
      <c r="H13" s="294"/>
      <c r="I13" s="294"/>
      <c r="J13" s="481"/>
      <c r="K13" s="273"/>
      <c r="L13" s="273"/>
      <c r="M13" s="273"/>
      <c r="N13" s="273"/>
      <c r="O13" s="273"/>
      <c r="P13" s="273"/>
      <c r="Q13" s="273"/>
    </row>
    <row r="14" spans="1:20" ht="13.5" customHeight="1">
      <c r="A14" s="284"/>
      <c r="B14" s="278"/>
      <c r="C14" s="278"/>
      <c r="D14" s="278"/>
      <c r="E14" s="266"/>
      <c r="F14" s="278"/>
      <c r="G14" s="266"/>
      <c r="H14" s="294"/>
      <c r="I14" s="294"/>
      <c r="J14" s="481"/>
      <c r="K14" s="273"/>
      <c r="L14" s="273"/>
      <c r="M14" s="273"/>
      <c r="N14" s="273"/>
      <c r="O14" s="273"/>
      <c r="P14" s="273"/>
      <c r="Q14" s="273"/>
    </row>
    <row r="15" spans="1:20" ht="13.5" customHeight="1">
      <c r="A15" s="478" t="s">
        <v>423</v>
      </c>
      <c r="B15" s="278"/>
      <c r="C15" s="278"/>
      <c r="D15" s="278"/>
      <c r="E15" s="266"/>
      <c r="F15" s="278"/>
      <c r="G15" s="266"/>
      <c r="H15" s="294"/>
      <c r="I15" s="294"/>
      <c r="J15" s="481"/>
      <c r="K15" s="273"/>
      <c r="L15" s="273"/>
      <c r="M15" s="273"/>
      <c r="N15" s="273"/>
      <c r="O15" s="273"/>
      <c r="P15" s="273"/>
      <c r="Q15" s="273"/>
    </row>
    <row r="16" spans="1:20" ht="13.5" customHeight="1">
      <c r="A16" s="478"/>
      <c r="B16" s="278"/>
      <c r="C16" s="278"/>
      <c r="D16" s="278"/>
      <c r="E16" s="266"/>
      <c r="F16" s="278"/>
      <c r="G16" s="266"/>
      <c r="H16" s="294"/>
      <c r="I16" s="294"/>
      <c r="J16" s="481"/>
      <c r="K16" s="273"/>
      <c r="L16" s="273"/>
      <c r="M16" s="273"/>
      <c r="N16" s="273"/>
      <c r="O16" s="273"/>
      <c r="P16" s="273"/>
      <c r="Q16" s="273"/>
    </row>
    <row r="17" spans="1:17" ht="13.5" customHeight="1">
      <c r="A17" s="1314"/>
      <c r="B17" s="1314"/>
      <c r="C17" s="1314"/>
      <c r="D17" s="1314"/>
      <c r="E17" s="1314"/>
      <c r="F17" s="1314"/>
      <c r="G17" s="1314"/>
      <c r="H17" s="294"/>
      <c r="I17" s="294"/>
      <c r="J17" s="279"/>
      <c r="K17" s="273"/>
      <c r="L17" s="273"/>
      <c r="M17" s="273"/>
      <c r="N17" s="273"/>
      <c r="O17" s="273"/>
      <c r="P17" s="273"/>
      <c r="Q17" s="273"/>
    </row>
    <row r="18" spans="1:17" ht="13.5" customHeight="1">
      <c r="A18" s="1319" t="s">
        <v>594</v>
      </c>
      <c r="B18" s="1319"/>
      <c r="C18" s="1319"/>
      <c r="D18" s="1319"/>
      <c r="E18" s="1319"/>
      <c r="F18" s="1319"/>
      <c r="G18" s="1319"/>
      <c r="H18" s="294"/>
      <c r="I18" s="294"/>
      <c r="J18" s="279"/>
      <c r="K18" s="273"/>
      <c r="L18" s="273"/>
      <c r="M18" s="273"/>
      <c r="N18" s="273"/>
      <c r="O18" s="273"/>
      <c r="P18" s="273"/>
      <c r="Q18" s="273"/>
    </row>
    <row r="19" spans="1:17" ht="13.8" thickBot="1">
      <c r="A19" s="289"/>
      <c r="B19" s="1320" t="s">
        <v>24</v>
      </c>
      <c r="C19" s="1321"/>
      <c r="D19" s="1322"/>
      <c r="E19" s="1324" t="s">
        <v>25</v>
      </c>
      <c r="F19" s="1325"/>
      <c r="G19" s="1325"/>
      <c r="H19" s="292"/>
      <c r="I19" s="294"/>
      <c r="J19" s="480"/>
      <c r="K19" s="273"/>
      <c r="L19" s="273"/>
      <c r="M19" s="273"/>
      <c r="N19" s="273"/>
      <c r="O19" s="273"/>
      <c r="P19" s="273"/>
      <c r="Q19" s="273"/>
    </row>
    <row r="20" spans="1:17" ht="28.5" customHeight="1" thickBot="1">
      <c r="A20" s="288"/>
      <c r="B20" s="407" t="s">
        <v>192</v>
      </c>
      <c r="C20" s="407" t="s">
        <v>193</v>
      </c>
      <c r="D20" s="408" t="s">
        <v>194</v>
      </c>
      <c r="E20" s="492" t="s">
        <v>508</v>
      </c>
      <c r="F20" s="407" t="s">
        <v>193</v>
      </c>
      <c r="G20" s="407" t="s">
        <v>30</v>
      </c>
      <c r="H20" s="294"/>
      <c r="I20" s="294"/>
      <c r="J20" s="481"/>
    </row>
    <row r="21" spans="1:17" ht="13.35" customHeight="1">
      <c r="A21" s="494" t="s">
        <v>595</v>
      </c>
      <c r="B21" s="278">
        <v>36428</v>
      </c>
      <c r="C21" s="278">
        <v>30983</v>
      </c>
      <c r="D21" s="511">
        <f>C21/B21</f>
        <v>0.85052706709124848</v>
      </c>
      <c r="E21" s="1327" t="s">
        <v>344</v>
      </c>
      <c r="F21" s="1327" t="s">
        <v>344</v>
      </c>
      <c r="G21" s="1327" t="s">
        <v>344</v>
      </c>
      <c r="H21" s="294"/>
      <c r="I21" s="294"/>
      <c r="J21" s="280"/>
    </row>
    <row r="22" spans="1:17" ht="13.35" customHeight="1">
      <c r="A22" s="494" t="s">
        <v>596</v>
      </c>
      <c r="B22" s="278">
        <v>3058</v>
      </c>
      <c r="C22" s="278">
        <v>957</v>
      </c>
      <c r="D22" s="512">
        <f>C22/B22</f>
        <v>0.31294964028776978</v>
      </c>
      <c r="E22" s="1328"/>
      <c r="F22" s="1328"/>
      <c r="G22" s="1328"/>
      <c r="H22" s="294"/>
      <c r="I22" s="294"/>
      <c r="J22" s="481"/>
      <c r="K22" s="273"/>
      <c r="L22" s="273"/>
      <c r="M22" s="273"/>
      <c r="N22" s="273"/>
      <c r="O22" s="273"/>
      <c r="P22" s="273"/>
      <c r="Q22" s="273"/>
    </row>
    <row r="23" spans="1:17" ht="13.35" customHeight="1">
      <c r="A23" s="495" t="s">
        <v>597</v>
      </c>
      <c r="B23" s="278">
        <f>SUM(B21:B22)</f>
        <v>39486</v>
      </c>
      <c r="C23" s="278">
        <f>SUM(C21:C22)</f>
        <v>31940</v>
      </c>
      <c r="D23" s="512">
        <f>C23/B23</f>
        <v>0.80889429164767257</v>
      </c>
      <c r="E23" s="278">
        <v>55000</v>
      </c>
      <c r="F23" s="278">
        <f>C23</f>
        <v>31940</v>
      </c>
      <c r="G23" s="266">
        <f>F23/E23</f>
        <v>0.58072727272727276</v>
      </c>
      <c r="H23" s="294"/>
      <c r="I23" s="294"/>
      <c r="J23" s="481"/>
      <c r="K23" s="273"/>
      <c r="L23" s="273"/>
      <c r="M23" s="273"/>
      <c r="N23" s="273"/>
      <c r="O23" s="273"/>
      <c r="P23" s="273"/>
      <c r="Q23" s="273"/>
    </row>
    <row r="24" spans="1:17" ht="13.5" customHeight="1">
      <c r="A24" s="284"/>
      <c r="B24" s="278"/>
      <c r="C24" s="278"/>
      <c r="D24" s="278"/>
      <c r="E24" s="266"/>
      <c r="F24" s="278"/>
      <c r="G24" s="266"/>
      <c r="H24" s="294"/>
      <c r="I24" s="294"/>
      <c r="J24" s="481"/>
      <c r="K24" s="273"/>
      <c r="L24" s="273"/>
      <c r="M24" s="273"/>
      <c r="N24" s="273"/>
      <c r="O24" s="273"/>
      <c r="P24" s="273"/>
      <c r="Q24" s="273"/>
    </row>
    <row r="25" spans="1:17" ht="13.5" customHeight="1">
      <c r="A25" s="478" t="s">
        <v>423</v>
      </c>
      <c r="B25" s="278"/>
      <c r="C25" s="278"/>
      <c r="D25" s="278"/>
      <c r="E25" s="266"/>
      <c r="F25" s="278"/>
      <c r="G25" s="266"/>
      <c r="H25" s="294"/>
      <c r="I25" s="294"/>
      <c r="J25" s="481"/>
      <c r="K25" s="273"/>
      <c r="L25" s="273"/>
      <c r="M25" s="273"/>
      <c r="N25" s="273"/>
      <c r="O25" s="273"/>
      <c r="P25" s="273"/>
      <c r="Q25" s="273"/>
    </row>
    <row r="26" spans="1:17" ht="13.5" customHeight="1">
      <c r="A26" s="478"/>
      <c r="B26" s="278"/>
      <c r="C26" s="278"/>
      <c r="D26" s="278"/>
      <c r="E26" s="266"/>
      <c r="F26" s="278"/>
      <c r="G26" s="266"/>
      <c r="H26" s="294"/>
      <c r="I26" s="294"/>
      <c r="J26" s="481"/>
      <c r="K26" s="273"/>
      <c r="L26" s="273"/>
      <c r="M26" s="273"/>
      <c r="N26" s="273"/>
      <c r="O26" s="273"/>
      <c r="P26" s="273"/>
      <c r="Q26" s="273"/>
    </row>
    <row r="27" spans="1:17" ht="13.5" customHeight="1">
      <c r="A27" s="284"/>
      <c r="B27" s="278"/>
      <c r="C27" s="278"/>
      <c r="D27" s="266"/>
      <c r="E27" s="294"/>
      <c r="F27" s="294"/>
      <c r="G27" s="294"/>
      <c r="H27" s="294"/>
      <c r="I27" s="294"/>
      <c r="J27" s="480"/>
      <c r="K27" s="273"/>
      <c r="L27" s="273"/>
      <c r="M27" s="273"/>
      <c r="N27" s="273"/>
      <c r="O27" s="273"/>
      <c r="P27" s="273"/>
      <c r="Q27" s="273"/>
    </row>
    <row r="28" spans="1:17" ht="13.5" customHeight="1">
      <c r="A28" s="1319" t="s">
        <v>200</v>
      </c>
      <c r="B28" s="1319"/>
      <c r="C28" s="1319"/>
      <c r="D28" s="1319"/>
      <c r="E28" s="294"/>
      <c r="F28" s="294"/>
      <c r="G28" s="294"/>
      <c r="H28" s="294"/>
      <c r="I28" s="294"/>
      <c r="J28" s="281"/>
      <c r="K28" s="273"/>
      <c r="L28" s="273"/>
    </row>
    <row r="29" spans="1:17" ht="27" thickBot="1">
      <c r="A29" s="285" t="s">
        <v>97</v>
      </c>
      <c r="B29" s="283" t="s">
        <v>98</v>
      </c>
      <c r="C29" s="283" t="s">
        <v>99</v>
      </c>
      <c r="D29" s="283" t="s">
        <v>100</v>
      </c>
      <c r="E29" s="292"/>
      <c r="F29" s="294"/>
      <c r="G29" s="294"/>
      <c r="H29" s="294"/>
      <c r="I29" s="294"/>
      <c r="J29" s="281"/>
      <c r="K29" s="273"/>
      <c r="L29" s="273"/>
    </row>
    <row r="30" spans="1:17" ht="13.5" customHeight="1" thickTop="1">
      <c r="A30" s="1316" t="s">
        <v>598</v>
      </c>
      <c r="B30" s="1317"/>
      <c r="C30" s="1317"/>
      <c r="D30" s="382">
        <v>1</v>
      </c>
      <c r="E30" s="294"/>
      <c r="F30" s="294"/>
      <c r="G30" s="294"/>
      <c r="H30" s="294"/>
      <c r="I30" s="294"/>
      <c r="J30" s="282"/>
      <c r="K30" s="273"/>
      <c r="L30" s="273"/>
    </row>
    <row r="31" spans="1:17" ht="13.5" customHeight="1">
      <c r="A31" s="284"/>
      <c r="B31" s="286"/>
      <c r="C31" s="286"/>
      <c r="D31" s="286"/>
      <c r="E31" s="294"/>
      <c r="F31" s="294"/>
      <c r="G31" s="294"/>
      <c r="H31" s="294"/>
      <c r="I31" s="294"/>
      <c r="J31" s="282"/>
      <c r="K31" s="273"/>
      <c r="L31" s="879"/>
    </row>
    <row r="32" spans="1:17" ht="13.5" customHeight="1">
      <c r="A32" s="286"/>
      <c r="B32" s="286"/>
      <c r="C32" s="286"/>
      <c r="D32" s="286"/>
      <c r="E32" s="294"/>
      <c r="F32" s="294"/>
      <c r="G32" s="294"/>
      <c r="H32" s="294"/>
      <c r="I32" s="294"/>
      <c r="J32" s="282"/>
      <c r="K32" s="275"/>
      <c r="L32" s="275"/>
      <c r="M32" s="273"/>
      <c r="N32" s="273"/>
      <c r="O32" s="273"/>
      <c r="P32" s="273"/>
      <c r="Q32" s="273"/>
    </row>
    <row r="33" spans="1:12" ht="13.5" customHeight="1">
      <c r="A33" s="286"/>
      <c r="B33" s="286"/>
      <c r="C33" s="286"/>
      <c r="D33" s="286"/>
      <c r="E33" s="294"/>
      <c r="F33" s="294"/>
      <c r="G33" s="294"/>
      <c r="H33" s="294"/>
      <c r="I33" s="294"/>
      <c r="J33" s="480"/>
      <c r="K33"/>
      <c r="L33"/>
    </row>
    <row r="34" spans="1:12" ht="4.95" customHeight="1">
      <c r="A34" s="1315"/>
      <c r="B34" s="1315"/>
      <c r="C34" s="1315"/>
      <c r="D34" s="1315"/>
      <c r="E34" s="1315"/>
      <c r="F34" s="1315"/>
      <c r="G34" s="1315"/>
      <c r="H34" s="1315"/>
      <c r="I34" s="1315"/>
      <c r="J34" s="324"/>
      <c r="K34"/>
      <c r="L34"/>
    </row>
    <row r="35" spans="1:12" ht="13.5" customHeight="1">
      <c r="A35" s="1314"/>
      <c r="B35" s="1314"/>
      <c r="C35" s="1314"/>
      <c r="D35" s="1314"/>
      <c r="E35" s="273"/>
      <c r="F35" s="273"/>
      <c r="G35" s="273"/>
      <c r="H35" s="273"/>
      <c r="I35" s="273"/>
      <c r="J35" s="279"/>
      <c r="K35"/>
      <c r="L35"/>
    </row>
    <row r="36" spans="1:12" ht="13.5" customHeight="1">
      <c r="A36" s="1323" t="s">
        <v>216</v>
      </c>
      <c r="B36" s="1323"/>
      <c r="C36" s="1323"/>
      <c r="D36" s="1323"/>
      <c r="E36" s="294"/>
      <c r="F36" s="294"/>
      <c r="G36" s="294"/>
      <c r="H36" s="294"/>
      <c r="I36" s="294"/>
      <c r="J36" s="480"/>
    </row>
    <row r="37" spans="1:12" ht="13.5" customHeight="1">
      <c r="A37" s="1314"/>
      <c r="B37" s="1314"/>
      <c r="C37" s="1314"/>
      <c r="D37" s="1314"/>
      <c r="E37" s="273"/>
      <c r="F37" s="273"/>
      <c r="G37" s="273"/>
      <c r="H37" s="273"/>
      <c r="I37" s="273"/>
      <c r="J37" s="324"/>
    </row>
    <row r="38" spans="1:12" ht="13.5" customHeight="1">
      <c r="A38" s="1319" t="s">
        <v>532</v>
      </c>
      <c r="B38" s="1319"/>
      <c r="C38" s="1319"/>
      <c r="D38" s="1319"/>
      <c r="E38" s="1319"/>
      <c r="F38" s="273"/>
      <c r="G38" s="273"/>
      <c r="H38" s="273"/>
      <c r="I38" s="273"/>
      <c r="J38" s="324"/>
    </row>
    <row r="39" spans="1:12" ht="33" customHeight="1" thickBot="1">
      <c r="A39" s="859" t="s">
        <v>533</v>
      </c>
      <c r="B39" s="859" t="s">
        <v>534</v>
      </c>
      <c r="C39" s="859" t="s">
        <v>535</v>
      </c>
      <c r="D39" s="859" t="s">
        <v>599</v>
      </c>
      <c r="E39" s="859" t="s">
        <v>600</v>
      </c>
      <c r="F39" s="859" t="s">
        <v>601</v>
      </c>
      <c r="G39" s="273"/>
      <c r="H39" s="273"/>
      <c r="I39" s="273"/>
      <c r="J39" s="324"/>
    </row>
    <row r="40" spans="1:12">
      <c r="A40" s="825">
        <v>44030</v>
      </c>
      <c r="B40" s="387">
        <v>0.58333333333333337</v>
      </c>
      <c r="C40" s="387">
        <v>0.70833333333333337</v>
      </c>
      <c r="D40" s="274">
        <v>3</v>
      </c>
      <c r="E40" s="274">
        <v>93.2</v>
      </c>
      <c r="F40" s="395">
        <v>31940</v>
      </c>
      <c r="G40" s="273"/>
      <c r="H40" s="273"/>
      <c r="I40" s="273"/>
      <c r="J40" s="324"/>
    </row>
    <row r="41" spans="1:12">
      <c r="A41" s="631" t="s">
        <v>602</v>
      </c>
      <c r="B41" s="631"/>
      <c r="C41" s="631"/>
      <c r="D41" s="631"/>
      <c r="E41" s="631"/>
      <c r="F41" s="632">
        <f>AVERAGE(F40:F40)</f>
        <v>31940</v>
      </c>
    </row>
    <row r="42" spans="1:12">
      <c r="A42" s="478" t="s">
        <v>423</v>
      </c>
      <c r="B42" s="293"/>
      <c r="C42" s="293"/>
      <c r="D42" s="293"/>
      <c r="E42" s="293"/>
      <c r="J42" s="324"/>
    </row>
    <row r="43" spans="1:12">
      <c r="A43" s="478"/>
      <c r="B43" s="293"/>
      <c r="C43" s="293"/>
      <c r="D43" s="293"/>
      <c r="E43" s="293"/>
      <c r="J43" s="324"/>
    </row>
    <row r="44" spans="1:12" ht="12.75" customHeight="1">
      <c r="B44" s="635"/>
      <c r="J44" s="324"/>
    </row>
    <row r="45" spans="1:12">
      <c r="B45" s="635"/>
      <c r="J45" s="324"/>
    </row>
    <row r="46" spans="1:12">
      <c r="B46" s="635"/>
      <c r="J46" s="324"/>
    </row>
    <row r="47" spans="1:12">
      <c r="B47" s="635"/>
      <c r="J47" s="324"/>
    </row>
    <row r="48" spans="1:12">
      <c r="B48" s="635"/>
      <c r="J48" s="324"/>
    </row>
    <row r="49" spans="10:12">
      <c r="J49" s="324"/>
      <c r="K49" s="273"/>
      <c r="L49" s="273"/>
    </row>
    <row r="50" spans="10:12">
      <c r="J50" s="324"/>
      <c r="K50" s="273"/>
      <c r="L50" s="273"/>
    </row>
    <row r="51" spans="10:12">
      <c r="J51" s="324"/>
      <c r="K51" s="273"/>
      <c r="L51" s="273"/>
    </row>
    <row r="52" spans="10:12" ht="13.5" customHeight="1">
      <c r="J52" s="324"/>
      <c r="K52" s="273"/>
      <c r="L52" s="879"/>
    </row>
    <row r="53" spans="10:12" ht="13.5" customHeight="1">
      <c r="J53" s="324"/>
      <c r="K53" s="273"/>
      <c r="L53" s="273"/>
    </row>
    <row r="54" spans="10:12" ht="13.5" customHeight="1">
      <c r="L54" s="879"/>
    </row>
    <row r="55" spans="10:12" ht="13.5" customHeight="1">
      <c r="J55" s="324"/>
      <c r="K55" s="273"/>
      <c r="L55" s="273"/>
    </row>
    <row r="56" spans="10:12">
      <c r="J56" s="324"/>
      <c r="K56" s="273"/>
      <c r="L56" s="273"/>
    </row>
    <row r="57" spans="10:12">
      <c r="J57" s="324"/>
      <c r="K57" s="273"/>
      <c r="L57" s="273"/>
    </row>
    <row r="58" spans="10:12">
      <c r="J58" s="324"/>
      <c r="K58" s="273"/>
      <c r="L58" s="273"/>
    </row>
    <row r="59" spans="10:12">
      <c r="J59" s="324"/>
      <c r="K59" s="273"/>
      <c r="L59" s="273"/>
    </row>
    <row r="60" spans="10:12">
      <c r="J60" s="324"/>
      <c r="K60" s="273"/>
      <c r="L60" s="273"/>
    </row>
    <row r="61" spans="10:12">
      <c r="J61" s="324"/>
      <c r="K61" s="273"/>
      <c r="L61" s="273"/>
    </row>
    <row r="62" spans="10:12" ht="14.25" customHeight="1">
      <c r="J62" s="324"/>
      <c r="K62" s="273"/>
      <c r="L62" s="273"/>
    </row>
    <row r="63" spans="10:12" ht="13.5" customHeight="1"/>
    <row r="64" spans="10:12" ht="13.5" customHeight="1">
      <c r="J64" s="324"/>
      <c r="K64" s="273"/>
      <c r="L64" s="273"/>
    </row>
    <row r="65" spans="10:18">
      <c r="J65" s="324"/>
      <c r="K65" s="273"/>
      <c r="L65" s="273"/>
    </row>
    <row r="66" spans="10:18">
      <c r="J66" s="324"/>
      <c r="K66" s="273"/>
      <c r="L66" s="273"/>
    </row>
    <row r="67" spans="10:18">
      <c r="J67" s="324"/>
      <c r="K67" s="273"/>
      <c r="L67" s="879"/>
    </row>
    <row r="68" spans="10:18" ht="13.5" customHeight="1"/>
    <row r="69" spans="10:18" ht="13.5" customHeight="1"/>
    <row r="70" spans="10:18" ht="13.5" customHeight="1"/>
    <row r="71" spans="10:18" ht="13.5" customHeight="1">
      <c r="J71" s="324"/>
      <c r="K71" s="273"/>
      <c r="L71" s="273"/>
    </row>
    <row r="72" spans="10:18">
      <c r="J72" s="324"/>
      <c r="K72" s="273"/>
      <c r="L72" s="273"/>
    </row>
    <row r="73" spans="10:18">
      <c r="J73" s="324"/>
      <c r="K73" s="273"/>
      <c r="L73" s="1313"/>
      <c r="M73" s="1313"/>
      <c r="N73" s="1313"/>
      <c r="O73" s="1313"/>
      <c r="P73" s="1313"/>
      <c r="Q73" s="1313"/>
      <c r="R73" s="1313"/>
    </row>
    <row r="74" spans="10:18" ht="13.5" customHeight="1">
      <c r="J74" s="324"/>
      <c r="K74" s="273"/>
      <c r="L74" s="273"/>
    </row>
    <row r="75" spans="10:18" ht="13.5" customHeight="1">
      <c r="J75" s="324"/>
      <c r="K75" s="273"/>
      <c r="L75" s="273"/>
    </row>
    <row r="76" spans="10:18" ht="13.5" customHeight="1"/>
    <row r="77" spans="10:18" ht="13.5" customHeight="1">
      <c r="J77" s="324"/>
      <c r="K77" s="273"/>
      <c r="L77" s="273"/>
    </row>
    <row r="78" spans="10:18">
      <c r="J78" s="324"/>
      <c r="K78" s="273"/>
      <c r="L78" s="273"/>
    </row>
    <row r="79" spans="10:18">
      <c r="J79" s="324"/>
      <c r="K79" s="273"/>
      <c r="L79" s="273"/>
    </row>
    <row r="80" spans="10:18">
      <c r="J80" s="324"/>
      <c r="K80" s="273"/>
      <c r="L80" s="273"/>
    </row>
    <row r="81" spans="10:12">
      <c r="J81" s="324"/>
      <c r="K81" s="273"/>
      <c r="L81" s="273"/>
    </row>
    <row r="82" spans="10:12" ht="13.5" customHeight="1"/>
    <row r="83" spans="10:12" ht="13.5" customHeight="1"/>
    <row r="84" spans="10:12" ht="13.5" customHeight="1"/>
    <row r="85" spans="10:12" ht="13.5" customHeight="1"/>
  </sheetData>
  <mergeCells count="28">
    <mergeCell ref="A1:T1"/>
    <mergeCell ref="E10:G10"/>
    <mergeCell ref="A7:G7"/>
    <mergeCell ref="L73:R73"/>
    <mergeCell ref="A36:D36"/>
    <mergeCell ref="A37:D37"/>
    <mergeCell ref="A38:E38"/>
    <mergeCell ref="A18:G18"/>
    <mergeCell ref="B19:D19"/>
    <mergeCell ref="E19:G19"/>
    <mergeCell ref="E21:E22"/>
    <mergeCell ref="F21:F22"/>
    <mergeCell ref="G21:G22"/>
    <mergeCell ref="A2:R2"/>
    <mergeCell ref="A3:R3"/>
    <mergeCell ref="L4:R4"/>
    <mergeCell ref="A4:G4"/>
    <mergeCell ref="A28:D28"/>
    <mergeCell ref="A9:G9"/>
    <mergeCell ref="B10:D10"/>
    <mergeCell ref="A8:G8"/>
    <mergeCell ref="A6:G6"/>
    <mergeCell ref="A5:G5"/>
    <mergeCell ref="L5:R5"/>
    <mergeCell ref="A17:G17"/>
    <mergeCell ref="A35:D35"/>
    <mergeCell ref="A34:I34"/>
    <mergeCell ref="A30:C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21"/>
  <sheetViews>
    <sheetView zoomScaleNormal="100" zoomScaleSheetLayoutView="70" workbookViewId="0">
      <selection activeCell="N12" sqref="N12"/>
    </sheetView>
  </sheetViews>
  <sheetFormatPr defaultRowHeight="13.2"/>
  <cols>
    <col min="1" max="4" width="10.6640625" customWidth="1"/>
    <col min="5" max="5" width="10.6640625" style="635" customWidth="1"/>
    <col min="6" max="12" width="10.6640625" customWidth="1"/>
    <col min="13" max="13" width="10.6640625" style="635" customWidth="1"/>
    <col min="14" max="45" width="10.6640625" customWidth="1"/>
  </cols>
  <sheetData>
    <row r="1" spans="1:14">
      <c r="A1" s="1149"/>
      <c r="B1" s="1149"/>
      <c r="C1" s="1149"/>
      <c r="D1" s="1149"/>
      <c r="E1" s="1149"/>
      <c r="F1" s="1149"/>
      <c r="G1" s="1149"/>
      <c r="H1" s="1149"/>
      <c r="I1" s="1149"/>
      <c r="J1" s="4"/>
      <c r="K1" s="4"/>
      <c r="L1" s="4"/>
      <c r="M1" s="4"/>
      <c r="N1" s="4"/>
    </row>
    <row r="2" spans="1:14">
      <c r="A2" s="15"/>
      <c r="B2" s="15"/>
      <c r="C2" s="15"/>
      <c r="D2" s="15"/>
      <c r="E2" s="15"/>
      <c r="F2" s="15"/>
      <c r="G2" s="15"/>
      <c r="H2" s="15"/>
      <c r="I2" s="15"/>
      <c r="J2" s="3"/>
      <c r="K2" s="3"/>
      <c r="L2" s="3"/>
      <c r="N2" s="4"/>
    </row>
    <row r="3" spans="1:14">
      <c r="A3" s="15"/>
      <c r="B3" s="15"/>
      <c r="C3" s="15"/>
      <c r="D3" s="15"/>
      <c r="E3" s="15"/>
      <c r="F3" s="15"/>
      <c r="G3" s="15"/>
      <c r="H3" s="15"/>
      <c r="I3" s="15"/>
    </row>
    <row r="4" spans="1:14" ht="36.6">
      <c r="A4" s="15"/>
      <c r="B4" s="15"/>
      <c r="C4" s="15"/>
      <c r="D4" s="1151"/>
      <c r="E4" s="1152"/>
      <c r="F4" s="1152"/>
      <c r="G4" s="15"/>
      <c r="H4" s="15"/>
      <c r="I4" s="15"/>
      <c r="J4" s="6"/>
      <c r="K4" s="6"/>
      <c r="L4" s="6"/>
    </row>
    <row r="5" spans="1:14">
      <c r="A5" s="15"/>
      <c r="B5" s="15"/>
      <c r="C5" s="15"/>
      <c r="D5" s="15"/>
      <c r="E5" s="15"/>
      <c r="F5" s="15"/>
      <c r="G5" s="15"/>
      <c r="H5" s="15"/>
      <c r="I5" s="15"/>
      <c r="J5" s="6"/>
      <c r="K5" s="6"/>
      <c r="L5" s="6"/>
    </row>
    <row r="6" spans="1:14">
      <c r="A6" s="15"/>
      <c r="B6" s="15"/>
      <c r="C6" s="15"/>
      <c r="D6" s="15"/>
      <c r="E6" s="15"/>
      <c r="F6" s="15"/>
      <c r="G6" s="15"/>
      <c r="H6" s="15"/>
      <c r="I6" s="15"/>
      <c r="J6" s="6"/>
      <c r="K6" s="6"/>
      <c r="L6" s="6"/>
    </row>
    <row r="7" spans="1:14" ht="22.8">
      <c r="A7" s="15"/>
      <c r="B7" s="1153"/>
      <c r="C7" s="1154"/>
      <c r="D7" s="1154"/>
      <c r="E7" s="1154"/>
      <c r="F7" s="1154"/>
      <c r="G7" s="1154"/>
      <c r="H7" s="1154"/>
      <c r="I7" s="15"/>
      <c r="J7" s="43"/>
      <c r="K7" s="43"/>
      <c r="L7" s="43"/>
    </row>
    <row r="8" spans="1:14" ht="70.5" customHeight="1">
      <c r="A8" s="15"/>
      <c r="B8" s="1157" t="s">
        <v>766</v>
      </c>
      <c r="C8" s="1157"/>
      <c r="D8" s="1157"/>
      <c r="E8" s="1157"/>
      <c r="F8" s="1157"/>
      <c r="G8" s="1157"/>
      <c r="H8" s="1157"/>
      <c r="I8" s="15"/>
    </row>
    <row r="9" spans="1:14" ht="21" customHeight="1">
      <c r="A9" s="15"/>
      <c r="B9" s="16"/>
      <c r="C9" s="15"/>
      <c r="D9" s="15"/>
      <c r="E9" s="66" t="s">
        <v>638</v>
      </c>
      <c r="F9" s="15"/>
      <c r="G9" s="15"/>
      <c r="H9" s="15"/>
      <c r="I9" s="15"/>
      <c r="J9" s="6"/>
      <c r="K9" s="6"/>
      <c r="L9" s="6"/>
    </row>
    <row r="10" spans="1:14" ht="17.399999999999999">
      <c r="A10" s="17"/>
      <c r="B10" s="16"/>
      <c r="C10" s="15"/>
      <c r="D10" s="15"/>
      <c r="E10" s="15"/>
      <c r="F10" s="15"/>
      <c r="G10" s="15"/>
      <c r="H10" s="15"/>
      <c r="I10" s="15"/>
      <c r="J10" s="6"/>
      <c r="K10" s="6"/>
      <c r="L10" s="6"/>
    </row>
    <row r="11" spans="1:14" ht="12" customHeight="1">
      <c r="A11" s="17"/>
      <c r="B11" s="16"/>
      <c r="C11" s="15"/>
      <c r="D11" s="15"/>
      <c r="E11" s="15"/>
      <c r="F11" s="15"/>
      <c r="G11" s="15"/>
      <c r="H11" s="15"/>
      <c r="I11" s="15"/>
      <c r="J11" s="6"/>
      <c r="K11" s="6"/>
      <c r="L11" s="6"/>
    </row>
    <row r="12" spans="1:14" ht="13.8">
      <c r="A12" s="15"/>
      <c r="B12" s="15"/>
      <c r="C12" s="15"/>
      <c r="D12" s="15"/>
      <c r="E12" s="963" t="s">
        <v>641</v>
      </c>
      <c r="F12" s="35"/>
      <c r="G12" s="15"/>
      <c r="H12" s="15"/>
      <c r="I12" s="15"/>
      <c r="J12" s="6"/>
      <c r="K12" s="6"/>
      <c r="L12" s="6"/>
    </row>
    <row r="13" spans="1:14">
      <c r="A13" s="15"/>
      <c r="B13" s="15"/>
      <c r="C13" s="15"/>
      <c r="D13" s="15"/>
      <c r="E13" s="15"/>
      <c r="F13" s="35"/>
      <c r="G13" s="15"/>
      <c r="H13" s="15"/>
      <c r="I13" s="15"/>
      <c r="J13" s="6"/>
      <c r="K13" s="6"/>
      <c r="L13" s="6"/>
    </row>
    <row r="14" spans="1:14">
      <c r="A14" s="15"/>
      <c r="B14" s="15"/>
      <c r="C14" s="15"/>
      <c r="D14" s="35"/>
      <c r="E14" s="978" t="s">
        <v>0</v>
      </c>
      <c r="F14" s="35"/>
      <c r="G14" s="15"/>
      <c r="H14" s="15"/>
      <c r="I14" s="15"/>
      <c r="J14" s="6"/>
      <c r="K14" s="6"/>
      <c r="L14" s="6"/>
    </row>
    <row r="15" spans="1:14">
      <c r="A15" s="15"/>
      <c r="B15" s="15"/>
      <c r="C15" s="15"/>
      <c r="D15" s="35"/>
      <c r="E15" s="34" t="s">
        <v>639</v>
      </c>
      <c r="F15" s="35"/>
      <c r="G15" s="15"/>
      <c r="H15" s="15"/>
      <c r="I15" s="15"/>
    </row>
    <row r="16" spans="1:14">
      <c r="A16" s="15"/>
      <c r="B16" s="15"/>
      <c r="C16" s="15"/>
      <c r="D16" s="36"/>
      <c r="E16" s="34" t="s">
        <v>1</v>
      </c>
      <c r="F16" s="36"/>
      <c r="G16" s="34"/>
      <c r="H16" s="15"/>
      <c r="I16" s="15"/>
      <c r="J16" s="6"/>
      <c r="K16" s="6"/>
      <c r="L16" s="6"/>
    </row>
    <row r="17" spans="1:16">
      <c r="A17" s="15"/>
      <c r="B17" s="15"/>
      <c r="C17" s="15"/>
      <c r="D17" s="34"/>
      <c r="E17" s="34" t="s">
        <v>2</v>
      </c>
      <c r="F17" s="34"/>
      <c r="G17" s="34"/>
      <c r="H17" s="15"/>
      <c r="I17" s="15"/>
      <c r="J17" s="6"/>
      <c r="K17" s="6"/>
      <c r="L17" s="6"/>
      <c r="M17" s="6"/>
    </row>
    <row r="18" spans="1:16">
      <c r="A18" s="15"/>
      <c r="B18" s="15"/>
      <c r="C18" s="15"/>
      <c r="D18" s="34"/>
      <c r="E18" s="18" t="s">
        <v>3</v>
      </c>
      <c r="F18" s="34"/>
      <c r="G18" s="34"/>
      <c r="H18" s="15"/>
      <c r="I18" s="15"/>
      <c r="J18" s="6"/>
      <c r="K18" s="6"/>
      <c r="L18" s="6"/>
      <c r="M18" s="6"/>
    </row>
    <row r="19" spans="1:16">
      <c r="A19" s="15"/>
      <c r="B19" s="15"/>
      <c r="C19" s="15"/>
      <c r="D19" s="34"/>
      <c r="E19" s="37" t="s">
        <v>640</v>
      </c>
      <c r="F19" s="34"/>
      <c r="G19" s="34"/>
      <c r="H19" s="15"/>
      <c r="I19" s="15"/>
      <c r="J19" s="6"/>
      <c r="K19" s="6"/>
      <c r="L19" s="6"/>
      <c r="M19" s="6"/>
    </row>
    <row r="20" spans="1:16">
      <c r="A20" s="15"/>
      <c r="B20" s="15"/>
      <c r="C20" s="15"/>
      <c r="D20" s="34"/>
      <c r="E20" s="34"/>
      <c r="F20" s="34"/>
      <c r="G20" s="34"/>
      <c r="H20" s="15"/>
      <c r="I20" s="15"/>
      <c r="J20" s="6"/>
      <c r="K20" s="6"/>
      <c r="L20" s="6"/>
      <c r="M20" s="6"/>
    </row>
    <row r="21" spans="1:16">
      <c r="A21" s="15"/>
      <c r="B21" s="15"/>
      <c r="C21" s="15"/>
      <c r="D21" s="34"/>
      <c r="E21" s="34" t="s">
        <v>4</v>
      </c>
      <c r="F21" s="34"/>
      <c r="G21" s="34"/>
      <c r="H21" s="15"/>
      <c r="I21" s="15"/>
      <c r="J21" s="6"/>
      <c r="K21" s="6"/>
      <c r="L21" s="6"/>
    </row>
    <row r="22" spans="1:16">
      <c r="A22" s="19"/>
      <c r="B22" s="15"/>
      <c r="C22" s="15"/>
      <c r="D22" s="15"/>
      <c r="E22" s="597">
        <v>44085</v>
      </c>
      <c r="F22" s="15"/>
      <c r="G22" s="15"/>
      <c r="H22" s="15"/>
      <c r="I22" s="15"/>
      <c r="J22" s="6"/>
      <c r="K22" s="6"/>
      <c r="L22" s="6"/>
    </row>
    <row r="23" spans="1:16" ht="6" customHeight="1">
      <c r="A23" s="63"/>
      <c r="B23" s="64"/>
      <c r="C23" s="65"/>
      <c r="D23" s="65"/>
      <c r="E23" s="65"/>
      <c r="F23" s="65"/>
      <c r="G23" s="65"/>
      <c r="H23" s="65"/>
      <c r="I23" s="65"/>
      <c r="J23" s="6"/>
      <c r="K23" s="6"/>
      <c r="L23" s="6"/>
    </row>
    <row r="24" spans="1:16" ht="409.5" customHeight="1">
      <c r="A24" s="1155" t="s">
        <v>765</v>
      </c>
      <c r="B24" s="1155"/>
      <c r="C24" s="1155"/>
      <c r="D24" s="1155"/>
      <c r="E24" s="1155"/>
      <c r="F24" s="1155"/>
      <c r="G24" s="1155"/>
      <c r="H24" s="1155"/>
      <c r="I24" s="1155"/>
      <c r="J24" s="43"/>
      <c r="K24" s="43"/>
      <c r="L24" s="43"/>
    </row>
    <row r="25" spans="1:16">
      <c r="A25" s="1156"/>
      <c r="B25" s="1156"/>
      <c r="C25" s="1156"/>
      <c r="D25" s="1156"/>
      <c r="E25" s="1156"/>
      <c r="F25" s="1156"/>
      <c r="G25" s="1156"/>
      <c r="H25" s="1156"/>
      <c r="I25" s="1156"/>
      <c r="J25" s="884"/>
      <c r="K25" s="884"/>
      <c r="L25" s="884"/>
      <c r="M25" s="884"/>
      <c r="N25" s="884"/>
      <c r="O25" s="884"/>
      <c r="P25" s="884"/>
    </row>
    <row r="26" spans="1:16">
      <c r="F26" s="474"/>
      <c r="G26" s="474"/>
      <c r="H26" s="3"/>
      <c r="I26" s="3"/>
      <c r="J26" s="3"/>
      <c r="K26" s="3"/>
      <c r="L26" s="3"/>
      <c r="M26" s="9"/>
      <c r="N26" s="3"/>
      <c r="O26" s="4"/>
      <c r="P26" s="3"/>
    </row>
    <row r="27" spans="1:16">
      <c r="A27" s="4"/>
    </row>
    <row r="28" spans="1:16">
      <c r="E28" s="2"/>
      <c r="F28" s="5"/>
      <c r="G28" s="5"/>
      <c r="H28" s="41"/>
      <c r="I28" s="41"/>
      <c r="J28" s="41"/>
      <c r="K28" s="41"/>
      <c r="L28" s="41"/>
      <c r="M28" s="266"/>
      <c r="N28" s="10"/>
      <c r="O28" s="43"/>
      <c r="P28" s="7"/>
    </row>
    <row r="29" spans="1:16">
      <c r="E29" s="2"/>
      <c r="F29" s="5"/>
      <c r="G29" s="5"/>
      <c r="H29" s="41"/>
      <c r="I29" s="41"/>
      <c r="J29" s="41"/>
      <c r="K29" s="41"/>
      <c r="L29" s="41"/>
      <c r="M29" s="266"/>
      <c r="N29" s="10"/>
      <c r="O29" s="43"/>
    </row>
    <row r="30" spans="1:16" ht="15">
      <c r="B30" s="7"/>
      <c r="E30" s="2"/>
      <c r="F30" s="11"/>
      <c r="G30" s="12"/>
      <c r="H30" s="12"/>
      <c r="I30" s="12"/>
      <c r="J30" s="12"/>
      <c r="K30" s="12"/>
      <c r="L30" s="12"/>
      <c r="M30" s="266"/>
      <c r="O30" s="43"/>
      <c r="P30" s="7"/>
    </row>
    <row r="31" spans="1:16">
      <c r="C31" s="7"/>
      <c r="E31" s="2"/>
      <c r="F31" s="5"/>
      <c r="G31" s="5"/>
      <c r="H31" s="5"/>
      <c r="I31" s="5"/>
      <c r="J31" s="5"/>
      <c r="K31" s="5"/>
      <c r="L31" s="5"/>
      <c r="M31" s="266"/>
    </row>
    <row r="32" spans="1:16">
      <c r="A32" s="4"/>
    </row>
    <row r="33" spans="1:16">
      <c r="E33" s="2"/>
      <c r="F33" s="5"/>
      <c r="G33" s="5"/>
      <c r="H33" s="41"/>
      <c r="I33" s="41"/>
      <c r="J33" s="41"/>
      <c r="K33" s="41"/>
      <c r="L33" s="41"/>
      <c r="M33" s="266"/>
      <c r="N33" s="10"/>
      <c r="O33" s="43"/>
      <c r="P33" s="7"/>
    </row>
    <row r="34" spans="1:16">
      <c r="E34" s="2"/>
      <c r="F34" s="5"/>
      <c r="G34" s="5"/>
      <c r="H34" s="41"/>
      <c r="I34" s="41"/>
      <c r="J34" s="41"/>
      <c r="K34" s="41"/>
      <c r="L34" s="41"/>
      <c r="M34" s="266"/>
      <c r="P34" s="7"/>
    </row>
    <row r="35" spans="1:16">
      <c r="E35" s="2"/>
      <c r="F35" s="5"/>
      <c r="G35" s="5"/>
      <c r="H35" s="41"/>
      <c r="I35" s="41"/>
      <c r="J35" s="41"/>
      <c r="K35" s="41"/>
      <c r="L35" s="41"/>
      <c r="M35" s="266"/>
      <c r="P35" s="7"/>
    </row>
    <row r="36" spans="1:16">
      <c r="B36" s="7"/>
      <c r="E36" s="2"/>
      <c r="F36" s="5"/>
      <c r="G36" s="5"/>
      <c r="H36" s="41"/>
      <c r="I36" s="41"/>
      <c r="J36" s="41"/>
      <c r="K36" s="41"/>
      <c r="L36" s="41"/>
      <c r="M36" s="266"/>
      <c r="N36" s="10"/>
      <c r="O36" s="43"/>
    </row>
    <row r="37" spans="1:16">
      <c r="B37" s="7"/>
      <c r="E37" s="2"/>
      <c r="F37" s="5"/>
      <c r="G37" s="5"/>
      <c r="H37" s="41"/>
      <c r="I37" s="41"/>
      <c r="J37" s="41"/>
      <c r="K37" s="41"/>
      <c r="L37" s="41"/>
      <c r="M37" s="266"/>
      <c r="N37" s="10"/>
      <c r="O37" s="43"/>
    </row>
    <row r="38" spans="1:16" ht="15">
      <c r="E38" s="2"/>
      <c r="F38" s="11"/>
      <c r="G38" s="11"/>
      <c r="H38" s="12"/>
      <c r="I38" s="12"/>
      <c r="J38" s="12"/>
      <c r="K38" s="12"/>
      <c r="L38" s="12"/>
      <c r="M38" s="266"/>
      <c r="O38" s="43"/>
      <c r="P38" s="7"/>
    </row>
    <row r="39" spans="1:16">
      <c r="C39" s="7"/>
      <c r="E39" s="2"/>
      <c r="F39" s="5"/>
      <c r="G39" s="5"/>
      <c r="H39" s="5"/>
      <c r="I39" s="5"/>
      <c r="J39" s="5"/>
      <c r="K39" s="5"/>
      <c r="L39" s="5"/>
      <c r="M39" s="266"/>
    </row>
    <row r="40" spans="1:16">
      <c r="A40" s="4"/>
    </row>
    <row r="41" spans="1:16">
      <c r="E41" s="2"/>
      <c r="F41" s="5"/>
      <c r="G41" s="5"/>
      <c r="H41" s="41"/>
      <c r="I41" s="41"/>
      <c r="J41" s="41"/>
      <c r="K41" s="41"/>
      <c r="L41" s="41"/>
      <c r="M41" s="266"/>
      <c r="N41" s="10"/>
      <c r="O41" s="43"/>
      <c r="P41" s="7"/>
    </row>
    <row r="42" spans="1:16">
      <c r="E42" s="2"/>
      <c r="F42" s="5"/>
      <c r="G42" s="5"/>
      <c r="H42" s="41"/>
      <c r="I42" s="41"/>
      <c r="J42" s="41"/>
      <c r="K42" s="41"/>
      <c r="L42" s="41"/>
      <c r="M42" s="266"/>
      <c r="N42" s="10"/>
      <c r="O42" s="43"/>
      <c r="P42" s="7"/>
    </row>
    <row r="43" spans="1:16">
      <c r="E43" s="2"/>
      <c r="F43" s="5"/>
      <c r="G43" s="5"/>
      <c r="H43" s="41"/>
      <c r="I43" s="41"/>
      <c r="J43" s="41"/>
      <c r="K43" s="41"/>
      <c r="L43" s="41"/>
      <c r="M43" s="266"/>
      <c r="O43" s="43"/>
      <c r="P43" s="7"/>
    </row>
    <row r="44" spans="1:16">
      <c r="E44" s="2"/>
      <c r="F44" s="5"/>
      <c r="G44" s="5"/>
      <c r="H44" s="41"/>
      <c r="I44" s="41"/>
      <c r="J44" s="41"/>
      <c r="K44" s="41"/>
      <c r="L44" s="41"/>
      <c r="M44" s="266"/>
      <c r="O44" s="43"/>
      <c r="P44" s="7"/>
    </row>
    <row r="45" spans="1:16" ht="15">
      <c r="E45" s="2"/>
      <c r="F45" s="11"/>
      <c r="G45" s="11"/>
      <c r="H45" s="12"/>
      <c r="I45" s="12"/>
      <c r="J45" s="12"/>
      <c r="K45" s="12"/>
      <c r="L45" s="12"/>
      <c r="M45" s="266"/>
      <c r="O45" s="43"/>
      <c r="P45" s="7"/>
    </row>
    <row r="46" spans="1:16">
      <c r="C46" s="7"/>
      <c r="E46" s="2"/>
      <c r="F46" s="41"/>
      <c r="G46" s="41"/>
      <c r="H46" s="41"/>
      <c r="I46" s="41"/>
      <c r="J46" s="41"/>
      <c r="K46" s="41"/>
      <c r="L46" s="41"/>
      <c r="M46" s="266"/>
      <c r="O46" s="43"/>
    </row>
    <row r="47" spans="1:16">
      <c r="A47" s="4"/>
    </row>
    <row r="48" spans="1:16">
      <c r="B48" s="7"/>
      <c r="E48" s="2"/>
      <c r="F48" s="5"/>
      <c r="G48" s="5"/>
      <c r="H48" s="41"/>
      <c r="I48" s="41"/>
      <c r="J48" s="41"/>
      <c r="K48" s="41"/>
      <c r="L48" s="41"/>
      <c r="M48" s="266"/>
      <c r="P48" s="7"/>
    </row>
    <row r="49" spans="1:16" ht="15">
      <c r="B49" s="7"/>
      <c r="E49" s="2"/>
      <c r="F49" s="11"/>
      <c r="G49" s="11"/>
      <c r="H49" s="12"/>
      <c r="I49" s="12"/>
      <c r="J49" s="12"/>
      <c r="K49" s="12"/>
      <c r="L49" s="12"/>
      <c r="M49" s="266"/>
      <c r="P49" s="7"/>
    </row>
    <row r="50" spans="1:16">
      <c r="C50" s="7"/>
      <c r="E50" s="2"/>
      <c r="F50" s="41"/>
      <c r="G50" s="41"/>
      <c r="H50" s="41"/>
      <c r="I50" s="41"/>
      <c r="J50" s="41"/>
      <c r="K50" s="41"/>
      <c r="L50" s="41"/>
      <c r="M50" s="266"/>
      <c r="P50" s="7"/>
    </row>
    <row r="51" spans="1:16" s="4" customFormat="1">
      <c r="E51" s="884"/>
      <c r="F51" s="8"/>
      <c r="G51" s="8"/>
      <c r="H51" s="8"/>
      <c r="I51" s="8"/>
      <c r="J51" s="8"/>
      <c r="K51" s="8"/>
      <c r="L51" s="8"/>
      <c r="M51" s="471"/>
    </row>
    <row r="52" spans="1:16">
      <c r="F52" s="5"/>
      <c r="G52" s="43"/>
      <c r="H52" s="43"/>
      <c r="I52" s="43"/>
      <c r="J52" s="43"/>
      <c r="K52" s="43"/>
      <c r="L52" s="43"/>
    </row>
    <row r="55" spans="1:16">
      <c r="A55" s="4"/>
      <c r="B55" s="4"/>
      <c r="C55" s="4"/>
      <c r="D55" s="4"/>
      <c r="E55" s="4"/>
      <c r="F55" s="4"/>
      <c r="G55" s="4"/>
      <c r="H55" s="4"/>
      <c r="I55" s="4"/>
      <c r="J55" s="4"/>
      <c r="K55" s="4"/>
      <c r="L55" s="4"/>
      <c r="M55" s="4"/>
      <c r="N55" s="4"/>
    </row>
    <row r="56" spans="1:16">
      <c r="F56" s="474"/>
      <c r="G56" s="474"/>
      <c r="H56" s="3"/>
      <c r="I56" s="3"/>
      <c r="J56" s="3"/>
      <c r="K56" s="3"/>
      <c r="L56" s="3"/>
      <c r="M56" s="9"/>
      <c r="N56" s="4"/>
    </row>
    <row r="57" spans="1:16">
      <c r="A57" s="4"/>
    </row>
    <row r="58" spans="1:16">
      <c r="E58" s="2"/>
      <c r="F58" s="44"/>
      <c r="G58" s="44"/>
      <c r="H58" s="44"/>
      <c r="I58" s="44"/>
      <c r="J58" s="44"/>
      <c r="K58" s="44"/>
      <c r="L58" s="44"/>
      <c r="M58" s="462"/>
    </row>
    <row r="59" spans="1:16">
      <c r="E59" s="2"/>
      <c r="F59" s="5"/>
      <c r="G59" s="5"/>
      <c r="H59" s="5"/>
      <c r="I59" s="5"/>
      <c r="J59" s="5"/>
      <c r="K59" s="5"/>
      <c r="L59" s="5"/>
      <c r="M59" s="462"/>
    </row>
    <row r="60" spans="1:16">
      <c r="B60" s="7"/>
      <c r="E60" s="2"/>
      <c r="F60" s="5"/>
      <c r="G60" s="5"/>
      <c r="H60" s="5"/>
      <c r="I60" s="5"/>
      <c r="J60" s="5"/>
      <c r="K60" s="5"/>
      <c r="L60" s="5"/>
      <c r="M60" s="462"/>
    </row>
    <row r="61" spans="1:16">
      <c r="C61" s="7"/>
      <c r="E61" s="2"/>
      <c r="F61" s="5"/>
      <c r="G61" s="5"/>
      <c r="H61" s="5"/>
      <c r="I61" s="5"/>
      <c r="J61" s="5"/>
      <c r="K61" s="5"/>
      <c r="L61" s="5"/>
      <c r="M61" s="266"/>
    </row>
    <row r="62" spans="1:16">
      <c r="A62" s="4"/>
      <c r="M62" s="13"/>
    </row>
    <row r="63" spans="1:16">
      <c r="E63" s="2"/>
      <c r="F63" s="44"/>
      <c r="G63" s="44"/>
      <c r="H63" s="44"/>
      <c r="I63" s="44"/>
      <c r="J63" s="44"/>
      <c r="K63" s="44"/>
      <c r="L63" s="44"/>
      <c r="M63" s="462"/>
    </row>
    <row r="64" spans="1:16">
      <c r="E64" s="2"/>
      <c r="F64" s="5"/>
      <c r="G64" s="5"/>
      <c r="H64" s="5"/>
      <c r="I64" s="5"/>
      <c r="J64" s="5"/>
      <c r="K64" s="5"/>
      <c r="L64" s="5"/>
      <c r="M64" s="462"/>
    </row>
    <row r="65" spans="1:13">
      <c r="E65" s="2"/>
      <c r="F65" s="5"/>
      <c r="G65" s="5"/>
      <c r="H65" s="5"/>
      <c r="I65" s="5"/>
      <c r="J65" s="5"/>
      <c r="K65" s="5"/>
      <c r="L65" s="5"/>
      <c r="M65" s="462"/>
    </row>
    <row r="66" spans="1:13">
      <c r="B66" s="7"/>
      <c r="E66" s="2"/>
      <c r="F66" s="5"/>
      <c r="G66" s="5"/>
      <c r="H66" s="5"/>
      <c r="I66" s="5"/>
      <c r="J66" s="5"/>
      <c r="K66" s="5"/>
      <c r="L66" s="5"/>
      <c r="M66" s="462"/>
    </row>
    <row r="67" spans="1:13">
      <c r="B67" s="7"/>
      <c r="E67" s="2"/>
      <c r="F67" s="5"/>
      <c r="G67" s="5"/>
      <c r="H67" s="5"/>
      <c r="I67" s="5"/>
      <c r="J67" s="5"/>
      <c r="K67" s="5"/>
      <c r="L67" s="5"/>
      <c r="M67" s="462"/>
    </row>
    <row r="68" spans="1:13">
      <c r="E68" s="2"/>
      <c r="F68" s="5"/>
      <c r="G68" s="5"/>
      <c r="H68" s="5"/>
      <c r="I68" s="5"/>
      <c r="J68" s="5"/>
      <c r="K68" s="5"/>
      <c r="L68" s="5"/>
      <c r="M68" s="462"/>
    </row>
    <row r="69" spans="1:13">
      <c r="C69" s="7"/>
      <c r="E69" s="2"/>
      <c r="F69" s="5"/>
      <c r="G69" s="5"/>
      <c r="H69" s="5"/>
      <c r="I69" s="5"/>
      <c r="J69" s="5"/>
      <c r="K69" s="5"/>
      <c r="L69" s="5"/>
      <c r="M69" s="266"/>
    </row>
    <row r="70" spans="1:13">
      <c r="A70" s="4"/>
      <c r="M70" s="13"/>
    </row>
    <row r="71" spans="1:13">
      <c r="E71" s="2"/>
      <c r="F71" s="44"/>
      <c r="G71" s="44"/>
      <c r="H71" s="44"/>
      <c r="I71" s="44"/>
      <c r="J71" s="44"/>
      <c r="K71" s="44"/>
      <c r="L71" s="44"/>
      <c r="M71" s="462"/>
    </row>
    <row r="72" spans="1:13">
      <c r="E72" s="2"/>
      <c r="F72" s="5"/>
      <c r="G72" s="5"/>
      <c r="H72" s="5"/>
      <c r="I72" s="5"/>
      <c r="J72" s="5"/>
      <c r="K72" s="5"/>
      <c r="L72" s="5"/>
      <c r="M72" s="462"/>
    </row>
    <row r="73" spans="1:13">
      <c r="E73" s="2"/>
      <c r="F73" s="5"/>
      <c r="G73" s="5"/>
      <c r="H73" s="5"/>
      <c r="I73" s="5"/>
      <c r="J73" s="5"/>
      <c r="K73" s="5"/>
      <c r="L73" s="5"/>
      <c r="M73" s="462"/>
    </row>
    <row r="74" spans="1:13">
      <c r="E74" s="2"/>
      <c r="F74" s="5"/>
      <c r="G74" s="5"/>
      <c r="H74" s="5"/>
      <c r="I74" s="5"/>
      <c r="J74" s="5"/>
      <c r="K74" s="5"/>
      <c r="L74" s="5"/>
      <c r="M74" s="462"/>
    </row>
    <row r="75" spans="1:13">
      <c r="E75" s="2"/>
      <c r="F75" s="5"/>
      <c r="G75" s="5"/>
      <c r="H75" s="5"/>
      <c r="I75" s="5"/>
      <c r="J75" s="5"/>
      <c r="K75" s="5"/>
      <c r="L75" s="5"/>
      <c r="M75" s="462"/>
    </row>
    <row r="76" spans="1:13">
      <c r="C76" s="7"/>
      <c r="E76" s="2"/>
      <c r="F76" s="5"/>
      <c r="G76" s="5"/>
      <c r="H76" s="5"/>
      <c r="I76" s="5"/>
      <c r="J76" s="5"/>
      <c r="K76" s="5"/>
      <c r="L76" s="5"/>
      <c r="M76" s="266"/>
    </row>
    <row r="77" spans="1:13">
      <c r="A77" s="4"/>
      <c r="M77" s="13"/>
    </row>
    <row r="78" spans="1:13">
      <c r="B78" s="7"/>
      <c r="E78" s="2"/>
      <c r="F78" s="44"/>
      <c r="G78" s="44"/>
      <c r="H78" s="44"/>
      <c r="I78" s="44"/>
      <c r="J78" s="44"/>
      <c r="K78" s="44"/>
      <c r="L78" s="44"/>
      <c r="M78" s="462"/>
    </row>
    <row r="79" spans="1:13">
      <c r="B79" s="7"/>
      <c r="E79" s="2"/>
      <c r="F79" s="5"/>
      <c r="G79" s="5"/>
      <c r="H79" s="5"/>
      <c r="I79" s="5"/>
      <c r="J79" s="5"/>
      <c r="K79" s="5"/>
      <c r="L79" s="5"/>
      <c r="M79" s="462"/>
    </row>
    <row r="80" spans="1:13">
      <c r="C80" s="7"/>
      <c r="E80" s="2"/>
      <c r="F80" s="5"/>
      <c r="G80" s="5"/>
      <c r="H80" s="5"/>
      <c r="I80" s="5"/>
      <c r="J80" s="5"/>
      <c r="K80" s="5"/>
      <c r="L80" s="5"/>
      <c r="M80" s="266"/>
    </row>
    <row r="81" spans="1:21" s="4" customFormat="1">
      <c r="E81" s="884"/>
      <c r="F81" s="8"/>
      <c r="G81" s="8"/>
      <c r="H81" s="8"/>
      <c r="I81" s="8"/>
      <c r="J81" s="8"/>
      <c r="K81" s="8"/>
      <c r="L81" s="8"/>
      <c r="M81" s="471"/>
      <c r="R81"/>
      <c r="S81"/>
      <c r="T81"/>
      <c r="U81"/>
    </row>
    <row r="84" spans="1:21">
      <c r="A84" s="1150"/>
      <c r="B84" s="1150"/>
      <c r="C84" s="1150"/>
      <c r="D84" s="1150"/>
      <c r="E84" s="1150"/>
      <c r="F84" s="1150"/>
      <c r="G84" s="1150"/>
      <c r="H84" s="1150"/>
      <c r="I84" s="1150"/>
      <c r="J84" s="1150"/>
      <c r="K84" s="1150"/>
      <c r="L84" s="1150"/>
      <c r="M84" s="1150"/>
    </row>
    <row r="85" spans="1:21">
      <c r="F85" s="474"/>
      <c r="G85" s="474"/>
      <c r="H85" s="3"/>
      <c r="I85" s="3"/>
      <c r="J85" s="3"/>
      <c r="K85" s="3"/>
      <c r="L85" s="3"/>
      <c r="M85" s="9"/>
    </row>
    <row r="86" spans="1:21">
      <c r="A86" s="4"/>
    </row>
    <row r="87" spans="1:21">
      <c r="E87" s="2"/>
      <c r="F87" s="44"/>
      <c r="G87" s="44"/>
      <c r="H87" s="44"/>
      <c r="I87" s="44"/>
      <c r="J87" s="44"/>
      <c r="K87" s="44"/>
      <c r="L87" s="44"/>
      <c r="M87" s="266"/>
    </row>
    <row r="88" spans="1:21">
      <c r="E88" s="2"/>
      <c r="F88" s="41"/>
      <c r="G88" s="41"/>
      <c r="H88" s="41"/>
      <c r="I88" s="41"/>
      <c r="J88" s="41"/>
      <c r="K88" s="41"/>
      <c r="L88" s="41"/>
      <c r="M88" s="266"/>
    </row>
    <row r="89" spans="1:21" ht="15">
      <c r="B89" s="7"/>
      <c r="E89" s="2"/>
      <c r="F89" s="12"/>
      <c r="G89" s="12"/>
      <c r="H89" s="12"/>
      <c r="I89" s="12"/>
      <c r="J89" s="12"/>
      <c r="K89" s="12"/>
      <c r="L89" s="12"/>
      <c r="M89" s="266"/>
    </row>
    <row r="90" spans="1:21">
      <c r="C90" s="7"/>
      <c r="E90" s="2"/>
      <c r="F90" s="5"/>
      <c r="G90" s="5"/>
      <c r="H90" s="5"/>
      <c r="I90" s="5"/>
      <c r="J90" s="5"/>
      <c r="K90" s="5"/>
      <c r="L90" s="5"/>
      <c r="M90" s="266"/>
    </row>
    <row r="91" spans="1:21">
      <c r="A91" s="4"/>
    </row>
    <row r="92" spans="1:21">
      <c r="E92" s="2"/>
      <c r="F92" s="44"/>
      <c r="G92" s="44"/>
      <c r="H92" s="44"/>
      <c r="I92" s="44"/>
      <c r="J92" s="44"/>
      <c r="K92" s="44"/>
      <c r="L92" s="44"/>
      <c r="M92" s="266"/>
    </row>
    <row r="93" spans="1:21">
      <c r="E93" s="2"/>
      <c r="F93" s="41"/>
      <c r="G93" s="41"/>
      <c r="H93" s="41"/>
      <c r="I93" s="41"/>
      <c r="J93" s="41"/>
      <c r="K93" s="41"/>
      <c r="L93" s="41"/>
      <c r="M93" s="266"/>
    </row>
    <row r="94" spans="1:21">
      <c r="E94" s="2"/>
      <c r="F94" s="41"/>
      <c r="G94" s="41"/>
      <c r="H94" s="41"/>
      <c r="I94" s="41"/>
      <c r="J94" s="41"/>
      <c r="K94" s="41"/>
      <c r="L94" s="41"/>
      <c r="M94" s="266"/>
    </row>
    <row r="95" spans="1:21">
      <c r="B95" s="7"/>
      <c r="E95" s="2"/>
      <c r="F95" s="41"/>
      <c r="G95" s="41"/>
      <c r="H95" s="41"/>
      <c r="I95" s="41"/>
      <c r="J95" s="41"/>
      <c r="K95" s="41"/>
      <c r="L95" s="41"/>
      <c r="M95" s="266"/>
    </row>
    <row r="96" spans="1:21">
      <c r="B96" s="7"/>
      <c r="E96" s="2"/>
      <c r="F96" s="41"/>
      <c r="G96" s="41"/>
      <c r="H96" s="41"/>
      <c r="I96" s="41"/>
      <c r="J96" s="41"/>
      <c r="K96" s="41"/>
      <c r="L96" s="41"/>
      <c r="M96" s="266"/>
    </row>
    <row r="97" spans="1:13" ht="15">
      <c r="E97" s="2"/>
      <c r="F97" s="12"/>
      <c r="G97" s="12"/>
      <c r="H97" s="12"/>
      <c r="I97" s="12"/>
      <c r="J97" s="12"/>
      <c r="K97" s="12"/>
      <c r="L97" s="12"/>
      <c r="M97" s="266"/>
    </row>
    <row r="98" spans="1:13">
      <c r="C98" s="7"/>
      <c r="E98" s="2"/>
      <c r="F98" s="5"/>
      <c r="G98" s="5"/>
      <c r="H98" s="5"/>
      <c r="I98" s="5"/>
      <c r="J98" s="5"/>
      <c r="K98" s="5"/>
      <c r="L98" s="5"/>
      <c r="M98" s="266"/>
    </row>
    <row r="99" spans="1:13">
      <c r="A99" s="4"/>
    </row>
    <row r="100" spans="1:13">
      <c r="E100" s="2"/>
      <c r="F100" s="44"/>
      <c r="G100" s="44"/>
      <c r="H100" s="44"/>
      <c r="I100" s="44"/>
      <c r="J100" s="44"/>
      <c r="K100" s="44"/>
      <c r="L100" s="44"/>
      <c r="M100" s="266"/>
    </row>
    <row r="101" spans="1:13">
      <c r="E101" s="2"/>
      <c r="F101" s="41"/>
      <c r="G101" s="41"/>
      <c r="H101" s="41"/>
      <c r="I101" s="41"/>
      <c r="J101" s="41"/>
      <c r="K101" s="41"/>
      <c r="L101" s="41"/>
      <c r="M101" s="266"/>
    </row>
    <row r="102" spans="1:13">
      <c r="E102" s="2"/>
      <c r="F102" s="41"/>
      <c r="G102" s="41"/>
      <c r="H102" s="41"/>
      <c r="I102" s="41"/>
      <c r="J102" s="41"/>
      <c r="K102" s="41"/>
      <c r="L102" s="41"/>
      <c r="M102" s="266"/>
    </row>
    <row r="103" spans="1:13">
      <c r="E103" s="2"/>
      <c r="F103" s="41"/>
      <c r="G103" s="41"/>
      <c r="H103" s="41"/>
      <c r="I103" s="41"/>
      <c r="J103" s="41"/>
      <c r="K103" s="41"/>
      <c r="L103" s="41"/>
      <c r="M103" s="266"/>
    </row>
    <row r="104" spans="1:13" ht="15">
      <c r="E104" s="2"/>
      <c r="F104" s="12"/>
      <c r="G104" s="12"/>
      <c r="H104" s="12"/>
      <c r="I104" s="12"/>
      <c r="J104" s="12"/>
      <c r="K104" s="12"/>
      <c r="L104" s="12"/>
      <c r="M104" s="266"/>
    </row>
    <row r="105" spans="1:13">
      <c r="C105" s="7"/>
      <c r="E105" s="2"/>
      <c r="F105" s="5"/>
      <c r="G105" s="5"/>
      <c r="H105" s="5"/>
      <c r="I105" s="5"/>
      <c r="J105" s="5"/>
      <c r="K105" s="5"/>
      <c r="L105" s="5"/>
      <c r="M105" s="266"/>
    </row>
    <row r="106" spans="1:13">
      <c r="A106" s="4"/>
    </row>
    <row r="107" spans="1:13">
      <c r="B107" s="7"/>
      <c r="E107" s="2"/>
      <c r="F107" s="44"/>
      <c r="G107" s="44"/>
      <c r="H107" s="44"/>
      <c r="I107" s="44"/>
      <c r="J107" s="44"/>
      <c r="K107" s="44"/>
      <c r="L107" s="44"/>
      <c r="M107" s="266"/>
    </row>
    <row r="108" spans="1:13" ht="15">
      <c r="B108" s="7"/>
      <c r="E108" s="2"/>
      <c r="F108" s="12"/>
      <c r="G108" s="12"/>
      <c r="H108" s="12"/>
      <c r="I108" s="12"/>
      <c r="J108" s="12"/>
      <c r="K108" s="12"/>
      <c r="L108" s="12"/>
      <c r="M108" s="266"/>
    </row>
    <row r="109" spans="1:13">
      <c r="C109" s="7"/>
      <c r="E109" s="2"/>
      <c r="F109" s="5"/>
      <c r="G109" s="5"/>
      <c r="H109" s="5"/>
      <c r="I109" s="5"/>
      <c r="J109" s="5"/>
      <c r="K109" s="5"/>
      <c r="L109" s="5"/>
      <c r="M109" s="266"/>
    </row>
    <row r="110" spans="1:13" s="4" customFormat="1">
      <c r="E110" s="884"/>
      <c r="F110" s="14"/>
      <c r="G110" s="14"/>
      <c r="H110" s="14"/>
      <c r="I110" s="14"/>
      <c r="J110" s="14"/>
      <c r="K110" s="14"/>
      <c r="L110" s="14"/>
      <c r="M110" s="471"/>
    </row>
    <row r="121" spans="1:13">
      <c r="A121" s="7"/>
      <c r="F121" s="147"/>
      <c r="G121" s="147"/>
      <c r="H121" s="147"/>
      <c r="I121" s="147"/>
      <c r="J121" s="147"/>
      <c r="K121" s="147"/>
      <c r="L121" s="147"/>
      <c r="M121" s="45"/>
    </row>
  </sheetData>
  <mergeCells count="7">
    <mergeCell ref="A1:I1"/>
    <mergeCell ref="A84:M84"/>
    <mergeCell ref="D4:F4"/>
    <mergeCell ref="B7:H7"/>
    <mergeCell ref="A24:I24"/>
    <mergeCell ref="A25:I25"/>
    <mergeCell ref="B8:H8"/>
  </mergeCells>
  <phoneticPr fontId="16" type="noConversion"/>
  <pageMargins left="0.7" right="0.7" top="0.75" bottom="0.75" header="0.3" footer="0.3"/>
  <pageSetup scale="33" orientation="landscape" verticalDpi="200" r:id="rId1"/>
  <headerFooter alignWithMargins="0">
    <oddFooter>&amp;R&amp;1#&amp;"Calibri"&amp;10&amp;KA80000Internal Use Only</oddFooter>
  </headerFooter>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U101"/>
  <sheetViews>
    <sheetView zoomScaleNormal="100" workbookViewId="0"/>
  </sheetViews>
  <sheetFormatPr defaultRowHeight="13.2"/>
  <cols>
    <col min="1" max="1" width="97.6640625" style="2" customWidth="1"/>
    <col min="2" max="2" width="65" customWidth="1"/>
    <col min="3" max="3" width="11.33203125" customWidth="1"/>
    <col min="4" max="4" width="9.33203125" style="1" customWidth="1"/>
    <col min="5" max="7" width="11.6640625" customWidth="1"/>
    <col min="8" max="8" width="12.44140625" bestFit="1" customWidth="1"/>
    <col min="9" max="10" width="11.6640625" customWidth="1"/>
    <col min="11" max="11" width="14" bestFit="1" customWidth="1"/>
    <col min="12" max="12" width="11.6640625" style="1" customWidth="1"/>
  </cols>
  <sheetData>
    <row r="1" spans="1:15" ht="35.25" customHeight="1">
      <c r="A1" s="635"/>
      <c r="B1" s="635"/>
      <c r="D1"/>
      <c r="L1"/>
    </row>
    <row r="2" spans="1:15" ht="49.5" customHeight="1">
      <c r="A2" s="341" t="str">
        <f>Cover!B8</f>
        <v>Evergy Missouri West, Inc. Evaluation, Measurement, and Verification Report: Databook</v>
      </c>
      <c r="C2" s="20"/>
      <c r="D2" s="20"/>
      <c r="E2" s="20"/>
      <c r="F2" s="20"/>
      <c r="G2" s="635"/>
      <c r="H2" s="635"/>
      <c r="L2"/>
    </row>
    <row r="3" spans="1:15" s="21" customFormat="1">
      <c r="A3" s="85" t="s">
        <v>5</v>
      </c>
      <c r="B3"/>
      <c r="C3" s="844"/>
      <c r="D3" s="844"/>
      <c r="E3" s="844"/>
      <c r="F3" s="844"/>
      <c r="G3" s="844"/>
      <c r="H3" s="844"/>
      <c r="I3" s="844"/>
      <c r="J3" s="844"/>
      <c r="K3" s="844"/>
      <c r="L3" s="844"/>
      <c r="M3" s="844"/>
      <c r="N3" s="844"/>
      <c r="O3" s="844"/>
    </row>
    <row r="4" spans="1:15" s="884" customFormat="1">
      <c r="A4" s="780" t="s">
        <v>662</v>
      </c>
      <c r="B4"/>
    </row>
    <row r="5" spans="1:15" s="752" customFormat="1">
      <c r="A5" s="780" t="s">
        <v>6</v>
      </c>
      <c r="B5"/>
      <c r="C5" s="844"/>
      <c r="D5" s="844"/>
      <c r="E5" s="844"/>
      <c r="F5" s="844"/>
      <c r="G5" s="844"/>
      <c r="H5" s="844"/>
      <c r="I5" s="844"/>
      <c r="J5" s="844"/>
      <c r="K5" s="844"/>
      <c r="L5" s="844"/>
      <c r="M5" s="844"/>
      <c r="N5" s="844"/>
      <c r="O5" s="844"/>
    </row>
    <row r="6" spans="1:15" s="46" customFormat="1" ht="13.5" customHeight="1">
      <c r="A6" s="780" t="s">
        <v>7</v>
      </c>
      <c r="C6" s="843"/>
      <c r="D6" s="843"/>
      <c r="E6" s="843"/>
      <c r="F6" s="843"/>
      <c r="G6" s="843"/>
      <c r="H6" s="843"/>
      <c r="I6" s="843"/>
      <c r="J6" s="843"/>
      <c r="K6" s="843"/>
      <c r="L6" s="843"/>
      <c r="M6" s="843"/>
    </row>
    <row r="7" spans="1:15" s="46" customFormat="1" ht="13.5" customHeight="1">
      <c r="A7" s="780" t="s">
        <v>8</v>
      </c>
      <c r="C7" s="843"/>
      <c r="D7" s="843"/>
      <c r="E7" s="843"/>
      <c r="F7" s="843"/>
      <c r="G7" s="843"/>
      <c r="H7" s="843"/>
      <c r="I7" s="843"/>
      <c r="J7" s="843"/>
      <c r="K7" s="843"/>
      <c r="L7" s="843"/>
      <c r="M7" s="843"/>
    </row>
    <row r="8" spans="1:15" s="46" customFormat="1" ht="13.5" customHeight="1">
      <c r="A8" s="780" t="s">
        <v>9</v>
      </c>
      <c r="C8" s="843"/>
      <c r="D8" s="843"/>
      <c r="E8" s="843"/>
      <c r="F8" s="843"/>
      <c r="G8" s="843"/>
      <c r="H8" s="843"/>
      <c r="I8" s="843"/>
      <c r="J8" s="843"/>
      <c r="K8" s="843"/>
      <c r="L8" s="843"/>
      <c r="M8" s="843"/>
    </row>
    <row r="9" spans="1:15" s="7" customFormat="1" ht="13.5" customHeight="1">
      <c r="A9" s="344" t="s">
        <v>10</v>
      </c>
      <c r="B9" s="46"/>
      <c r="D9" s="2"/>
      <c r="E9" s="474"/>
      <c r="F9" s="474"/>
      <c r="G9" s="3"/>
      <c r="H9" s="3"/>
      <c r="I9" s="3"/>
      <c r="J9" s="3"/>
      <c r="K9" s="3"/>
      <c r="L9" s="9"/>
      <c r="M9" s="3"/>
      <c r="N9" s="4"/>
      <c r="O9" s="3"/>
    </row>
    <row r="10" spans="1:15" s="7" customFormat="1" ht="13.5" customHeight="1">
      <c r="A10" s="344" t="s">
        <v>11</v>
      </c>
      <c r="B10" s="46"/>
      <c r="D10" s="2"/>
      <c r="E10" s="40"/>
      <c r="F10" s="40"/>
      <c r="G10" s="41"/>
      <c r="H10" s="41"/>
      <c r="I10" s="41"/>
      <c r="J10" s="41"/>
      <c r="K10" s="41"/>
      <c r="L10" s="266"/>
      <c r="M10" s="42"/>
      <c r="N10" s="43"/>
    </row>
    <row r="11" spans="1:15" s="7" customFormat="1" ht="13.5" customHeight="1">
      <c r="A11" s="344" t="s">
        <v>12</v>
      </c>
      <c r="B11" s="46"/>
      <c r="D11" s="2"/>
      <c r="E11" s="40"/>
      <c r="F11" s="40"/>
      <c r="G11" s="41"/>
      <c r="H11" s="41"/>
      <c r="I11" s="41"/>
      <c r="J11" s="41"/>
      <c r="K11" s="41"/>
      <c r="L11" s="266"/>
      <c r="M11" s="42"/>
      <c r="N11" s="43"/>
    </row>
    <row r="12" spans="1:15" s="7" customFormat="1" ht="13.5" customHeight="1">
      <c r="A12" s="344" t="s">
        <v>13</v>
      </c>
      <c r="B12" s="46"/>
      <c r="D12" s="2"/>
      <c r="E12" s="40"/>
      <c r="F12" s="40"/>
      <c r="G12" s="41"/>
      <c r="H12" s="41"/>
      <c r="I12" s="41"/>
      <c r="J12" s="41"/>
      <c r="K12" s="41"/>
      <c r="L12" s="266"/>
      <c r="M12" s="42"/>
      <c r="N12" s="43"/>
    </row>
    <row r="13" spans="1:15" s="7" customFormat="1" ht="13.5" customHeight="1">
      <c r="A13" s="344" t="s">
        <v>14</v>
      </c>
      <c r="B13" s="46"/>
      <c r="D13" s="2"/>
      <c r="E13" s="40"/>
      <c r="F13" s="40"/>
      <c r="G13" s="40"/>
      <c r="H13" s="40"/>
      <c r="I13" s="40"/>
      <c r="J13" s="40"/>
      <c r="K13" s="40"/>
      <c r="L13" s="266"/>
    </row>
    <row r="14" spans="1:15" s="7" customFormat="1" ht="13.5" customHeight="1">
      <c r="A14" s="344" t="s">
        <v>15</v>
      </c>
      <c r="B14" s="46"/>
      <c r="D14" s="2"/>
      <c r="E14" s="40"/>
      <c r="F14" s="40"/>
      <c r="G14" s="40"/>
      <c r="H14" s="40"/>
      <c r="I14" s="40"/>
      <c r="J14" s="40"/>
      <c r="K14" s="40"/>
      <c r="L14" s="266"/>
    </row>
    <row r="15" spans="1:15" s="7" customFormat="1" ht="13.5" customHeight="1">
      <c r="A15" s="344" t="s">
        <v>16</v>
      </c>
      <c r="B15" s="46"/>
      <c r="D15" s="2"/>
      <c r="E15" s="40"/>
      <c r="F15" s="40"/>
      <c r="G15" s="41"/>
      <c r="H15" s="41"/>
      <c r="I15" s="41"/>
      <c r="J15" s="41"/>
      <c r="K15" s="41"/>
      <c r="L15" s="266"/>
    </row>
    <row r="16" spans="1:15" s="7" customFormat="1" ht="13.5" customHeight="1">
      <c r="A16" s="344" t="s">
        <v>17</v>
      </c>
      <c r="B16" s="46"/>
      <c r="D16" s="2"/>
      <c r="E16" s="40"/>
      <c r="F16" s="40"/>
      <c r="G16" s="41"/>
      <c r="H16" s="41"/>
      <c r="I16" s="41"/>
      <c r="J16" s="41"/>
      <c r="K16" s="41"/>
      <c r="L16" s="266"/>
    </row>
    <row r="17" spans="1:14" s="7" customFormat="1" ht="13.5" customHeight="1">
      <c r="A17" s="344" t="s">
        <v>18</v>
      </c>
      <c r="B17" s="46"/>
      <c r="D17" s="2"/>
      <c r="E17" s="40"/>
      <c r="F17" s="40"/>
      <c r="G17" s="41"/>
      <c r="H17" s="41"/>
      <c r="I17" s="41"/>
      <c r="J17" s="41"/>
      <c r="K17" s="41"/>
      <c r="L17" s="266"/>
      <c r="M17" s="42"/>
      <c r="N17" s="43"/>
    </row>
    <row r="18" spans="1:14" s="7" customFormat="1" ht="13.5" customHeight="1">
      <c r="A18" s="344" t="s">
        <v>19</v>
      </c>
      <c r="B18" s="46"/>
      <c r="D18" s="2"/>
      <c r="E18" s="40"/>
      <c r="F18" s="40"/>
      <c r="G18" s="41"/>
      <c r="H18" s="41"/>
      <c r="I18" s="41"/>
      <c r="J18" s="41"/>
      <c r="K18" s="41"/>
      <c r="L18" s="266"/>
      <c r="M18" s="42"/>
      <c r="N18" s="43"/>
    </row>
    <row r="19" spans="1:14" s="7" customFormat="1" ht="13.5" customHeight="1">
      <c r="A19" s="344" t="s">
        <v>20</v>
      </c>
      <c r="B19" s="46"/>
      <c r="D19" s="2"/>
      <c r="E19" s="40"/>
      <c r="F19" s="40"/>
      <c r="G19" s="41"/>
      <c r="H19" s="41"/>
      <c r="I19" s="41"/>
      <c r="J19" s="41"/>
      <c r="K19" s="41"/>
      <c r="L19" s="266"/>
      <c r="M19" s="42"/>
      <c r="N19" s="43"/>
    </row>
    <row r="20" spans="1:14" s="7" customFormat="1" ht="13.5" customHeight="1">
      <c r="A20" s="344" t="s">
        <v>21</v>
      </c>
      <c r="B20" s="46"/>
      <c r="D20" s="2"/>
      <c r="E20" s="40"/>
      <c r="F20" s="40"/>
      <c r="G20" s="40"/>
      <c r="H20" s="40"/>
      <c r="I20" s="40"/>
      <c r="J20" s="40"/>
      <c r="K20" s="40"/>
      <c r="L20" s="266"/>
    </row>
    <row r="21" spans="1:14" s="7" customFormat="1" ht="13.5" customHeight="1">
      <c r="A21" s="343"/>
      <c r="B21" s="46"/>
      <c r="D21" s="2"/>
      <c r="L21" s="2"/>
    </row>
    <row r="22" spans="1:14" s="7" customFormat="1" ht="13.5" customHeight="1">
      <c r="B22" s="46"/>
      <c r="D22" s="2"/>
      <c r="E22" s="40"/>
      <c r="F22" s="40"/>
      <c r="G22" s="41"/>
      <c r="H22" s="41"/>
      <c r="I22" s="41"/>
      <c r="J22" s="41"/>
      <c r="K22" s="41"/>
      <c r="L22" s="266"/>
      <c r="M22" s="42"/>
      <c r="N22" s="43"/>
    </row>
    <row r="23" spans="1:14" s="7" customFormat="1" ht="13.5" customHeight="1">
      <c r="A23" s="343"/>
      <c r="B23" s="46"/>
      <c r="D23" s="2"/>
      <c r="E23" s="40"/>
      <c r="F23" s="40"/>
      <c r="G23" s="41"/>
      <c r="H23" s="41"/>
      <c r="I23" s="41"/>
      <c r="J23" s="41"/>
      <c r="K23" s="41"/>
      <c r="L23" s="266"/>
      <c r="M23" s="42"/>
      <c r="N23" s="43"/>
    </row>
    <row r="24" spans="1:14" s="7" customFormat="1" ht="13.5" customHeight="1">
      <c r="B24" s="46"/>
      <c r="D24" s="2"/>
      <c r="E24" s="40"/>
      <c r="F24" s="40"/>
      <c r="G24" s="41"/>
      <c r="H24" s="41"/>
      <c r="I24" s="41"/>
      <c r="J24" s="41"/>
      <c r="K24" s="41"/>
      <c r="L24" s="266"/>
      <c r="N24" s="43"/>
    </row>
    <row r="25" spans="1:14" s="7" customFormat="1" ht="13.5" customHeight="1">
      <c r="A25" s="343"/>
      <c r="B25" s="46"/>
      <c r="D25" s="2"/>
      <c r="E25" s="40"/>
      <c r="F25" s="40"/>
      <c r="G25" s="41"/>
      <c r="H25" s="41"/>
      <c r="I25" s="41"/>
      <c r="J25" s="41"/>
      <c r="K25" s="41"/>
      <c r="L25" s="266"/>
      <c r="N25" s="43"/>
    </row>
    <row r="26" spans="1:14" s="7" customFormat="1" ht="13.5" customHeight="1">
      <c r="B26" s="46"/>
      <c r="D26" s="2"/>
      <c r="E26" s="41"/>
      <c r="F26" s="41"/>
      <c r="G26" s="41"/>
      <c r="H26" s="41"/>
      <c r="I26" s="41"/>
      <c r="J26" s="41"/>
      <c r="K26" s="41"/>
      <c r="L26" s="266"/>
      <c r="N26" s="43"/>
    </row>
    <row r="27" spans="1:14" s="7" customFormat="1" ht="13.5" customHeight="1">
      <c r="A27" s="343"/>
      <c r="B27" s="46"/>
      <c r="D27" s="2"/>
      <c r="L27" s="2"/>
    </row>
    <row r="28" spans="1:14" s="7" customFormat="1" ht="13.5" customHeight="1">
      <c r="A28" s="342"/>
      <c r="B28" s="46"/>
      <c r="D28" s="2"/>
      <c r="E28" s="40"/>
      <c r="F28" s="40"/>
      <c r="G28" s="41"/>
      <c r="H28" s="41"/>
      <c r="I28" s="41"/>
      <c r="J28" s="41"/>
      <c r="K28" s="41"/>
      <c r="L28" s="266"/>
    </row>
    <row r="29" spans="1:14" s="7" customFormat="1" ht="13.5" customHeight="1">
      <c r="A29" s="342"/>
      <c r="B29" s="46"/>
      <c r="D29" s="2"/>
      <c r="E29" s="41"/>
      <c r="F29" s="41"/>
      <c r="G29" s="41"/>
      <c r="H29" s="41"/>
      <c r="I29" s="41"/>
      <c r="J29" s="41"/>
      <c r="K29" s="41"/>
      <c r="L29" s="266"/>
    </row>
    <row r="30" spans="1:14" s="4" customFormat="1" ht="13.5" customHeight="1">
      <c r="A30" s="342"/>
      <c r="B30" s="46"/>
      <c r="D30" s="844"/>
      <c r="E30" s="8"/>
      <c r="F30" s="8"/>
      <c r="G30" s="8"/>
      <c r="H30" s="8"/>
      <c r="I30" s="8"/>
      <c r="J30" s="8"/>
      <c r="K30" s="8"/>
      <c r="L30" s="471"/>
    </row>
    <row r="31" spans="1:14" s="7" customFormat="1" ht="13.5" customHeight="1">
      <c r="A31" s="39"/>
      <c r="B31" s="46"/>
      <c r="D31" s="2"/>
      <c r="E31" s="40"/>
      <c r="F31" s="43"/>
      <c r="G31" s="43"/>
      <c r="H31" s="43"/>
      <c r="I31" s="43"/>
      <c r="J31" s="43"/>
      <c r="K31" s="43"/>
      <c r="L31" s="2"/>
    </row>
    <row r="32" spans="1:14" s="7" customFormat="1" ht="13.5" customHeight="1">
      <c r="A32" s="39"/>
      <c r="B32" s="46"/>
      <c r="D32" s="2"/>
      <c r="L32" s="2"/>
    </row>
    <row r="33" spans="1:13" s="7" customFormat="1" ht="13.5" customHeight="1">
      <c r="A33" s="39"/>
      <c r="B33" s="46"/>
      <c r="C33" s="4"/>
      <c r="D33" s="4"/>
      <c r="E33" s="4"/>
      <c r="F33" s="4"/>
      <c r="G33" s="4"/>
      <c r="H33" s="4"/>
      <c r="I33" s="4"/>
      <c r="J33" s="4"/>
      <c r="K33" s="4"/>
      <c r="L33" s="4"/>
      <c r="M33" s="4"/>
    </row>
    <row r="34" spans="1:13" s="7" customFormat="1" ht="13.5" customHeight="1">
      <c r="A34" s="39"/>
      <c r="B34" s="46"/>
      <c r="C34" s="4"/>
      <c r="D34" s="4"/>
      <c r="E34" s="4"/>
      <c r="F34" s="4"/>
      <c r="G34" s="4"/>
      <c r="H34" s="4"/>
      <c r="I34" s="4"/>
      <c r="J34" s="4"/>
      <c r="K34" s="4"/>
      <c r="L34" s="4"/>
      <c r="M34" s="4"/>
    </row>
    <row r="35" spans="1:13" s="7" customFormat="1" ht="13.5" customHeight="1">
      <c r="A35" s="39"/>
      <c r="B35" s="46"/>
      <c r="D35" s="2"/>
      <c r="E35" s="474"/>
      <c r="F35" s="474"/>
      <c r="G35" s="3"/>
      <c r="H35" s="3"/>
      <c r="I35" s="3"/>
      <c r="J35" s="3"/>
      <c r="K35" s="3"/>
      <c r="L35" s="9"/>
      <c r="M35" s="4"/>
    </row>
    <row r="36" spans="1:13" s="7" customFormat="1" ht="13.5" customHeight="1">
      <c r="A36" s="39"/>
      <c r="B36" s="46"/>
      <c r="D36" s="2"/>
      <c r="L36" s="2"/>
    </row>
    <row r="37" spans="1:13" s="7" customFormat="1" ht="13.5" customHeight="1">
      <c r="A37" s="39"/>
      <c r="B37" s="46"/>
      <c r="D37" s="2"/>
      <c r="E37" s="44"/>
      <c r="F37" s="44"/>
      <c r="G37" s="44"/>
      <c r="H37" s="44"/>
      <c r="I37" s="44"/>
      <c r="J37" s="44"/>
      <c r="K37" s="44"/>
      <c r="L37" s="45"/>
    </row>
    <row r="38" spans="1:13" s="7" customFormat="1" ht="13.5" customHeight="1">
      <c r="A38" s="39"/>
      <c r="B38" s="46"/>
      <c r="D38" s="2"/>
      <c r="E38" s="40"/>
      <c r="F38" s="40"/>
      <c r="G38" s="40"/>
      <c r="H38" s="40"/>
      <c r="I38" s="40"/>
      <c r="J38" s="40"/>
      <c r="K38" s="40"/>
      <c r="L38" s="45"/>
    </row>
    <row r="39" spans="1:13" s="7" customFormat="1" ht="13.5" customHeight="1">
      <c r="A39" s="39"/>
      <c r="B39" s="46"/>
      <c r="D39" s="2"/>
      <c r="E39" s="40"/>
      <c r="F39" s="40"/>
      <c r="G39" s="40"/>
      <c r="H39" s="40"/>
      <c r="I39" s="40"/>
      <c r="J39" s="40"/>
      <c r="K39" s="40"/>
      <c r="L39" s="45"/>
    </row>
    <row r="40" spans="1:13" s="7" customFormat="1" ht="13.5" customHeight="1">
      <c r="A40" s="39"/>
      <c r="B40" s="46"/>
      <c r="D40" s="2"/>
      <c r="E40" s="40"/>
      <c r="F40" s="40"/>
      <c r="G40" s="40"/>
      <c r="H40" s="40"/>
      <c r="I40" s="40"/>
      <c r="J40" s="40"/>
      <c r="K40" s="40"/>
      <c r="L40" s="266"/>
    </row>
    <row r="41" spans="1:13" s="7" customFormat="1" ht="13.5" customHeight="1">
      <c r="A41" s="39"/>
      <c r="B41" s="46"/>
      <c r="D41" s="2"/>
      <c r="L41" s="2"/>
    </row>
    <row r="42" spans="1:13" s="7" customFormat="1" ht="13.5" customHeight="1">
      <c r="A42" s="39"/>
      <c r="B42" s="46"/>
      <c r="D42" s="2"/>
      <c r="E42" s="44"/>
      <c r="F42" s="44"/>
      <c r="G42" s="44"/>
      <c r="H42" s="44"/>
      <c r="I42" s="44"/>
      <c r="J42" s="44"/>
      <c r="K42" s="44"/>
      <c r="L42" s="45"/>
    </row>
    <row r="43" spans="1:13" ht="13.5" customHeight="1">
      <c r="A43" s="38"/>
      <c r="B43" s="46"/>
      <c r="D43" s="2"/>
      <c r="E43" s="5"/>
      <c r="F43" s="5"/>
      <c r="G43" s="5"/>
      <c r="H43" s="5"/>
      <c r="I43" s="5"/>
      <c r="J43" s="5"/>
      <c r="K43" s="5"/>
      <c r="L43" s="462"/>
    </row>
    <row r="44" spans="1:13" ht="13.5" customHeight="1">
      <c r="A44" s="38"/>
      <c r="B44" s="46"/>
      <c r="D44" s="2"/>
      <c r="E44" s="5"/>
      <c r="F44" s="5"/>
      <c r="G44" s="5"/>
      <c r="H44" s="5"/>
      <c r="I44" s="5"/>
      <c r="J44" s="5"/>
      <c r="K44" s="5"/>
      <c r="L44" s="462"/>
    </row>
    <row r="45" spans="1:13" ht="13.5" customHeight="1">
      <c r="A45" s="38"/>
      <c r="B45" s="46"/>
      <c r="D45" s="2"/>
      <c r="E45" s="5"/>
      <c r="F45" s="5"/>
      <c r="G45" s="5"/>
      <c r="H45" s="5"/>
      <c r="I45" s="5"/>
      <c r="J45" s="5"/>
      <c r="K45" s="5"/>
      <c r="L45" s="462"/>
    </row>
    <row r="46" spans="1:13" ht="13.5" customHeight="1">
      <c r="A46" s="38"/>
      <c r="B46" s="46"/>
      <c r="D46" s="2"/>
      <c r="E46" s="5"/>
      <c r="F46" s="5"/>
      <c r="G46" s="5"/>
      <c r="H46" s="5"/>
      <c r="I46" s="5"/>
      <c r="J46" s="5"/>
      <c r="K46" s="5"/>
      <c r="L46" s="462"/>
    </row>
    <row r="47" spans="1:13" ht="13.5" customHeight="1">
      <c r="A47" s="38"/>
      <c r="B47" s="46"/>
      <c r="D47" s="2"/>
      <c r="E47" s="5"/>
      <c r="F47" s="5"/>
      <c r="G47" s="5"/>
      <c r="H47" s="5"/>
      <c r="I47" s="5"/>
      <c r="J47" s="5"/>
      <c r="K47" s="5"/>
      <c r="L47" s="462"/>
    </row>
    <row r="48" spans="1:13" ht="13.5" customHeight="1">
      <c r="A48" s="38"/>
      <c r="B48" s="46"/>
      <c r="D48" s="2"/>
      <c r="E48" s="5"/>
      <c r="F48" s="5"/>
      <c r="G48" s="5"/>
      <c r="H48" s="5"/>
      <c r="I48" s="5"/>
      <c r="J48" s="5"/>
      <c r="K48" s="5"/>
      <c r="L48" s="266"/>
    </row>
    <row r="49" spans="1:21" ht="13.5" customHeight="1">
      <c r="A49" s="38"/>
      <c r="B49" s="46"/>
      <c r="D49" s="635"/>
      <c r="L49" s="13"/>
    </row>
    <row r="50" spans="1:21" ht="13.5" customHeight="1">
      <c r="A50" s="38"/>
      <c r="B50" s="46"/>
      <c r="D50" s="2"/>
      <c r="E50" s="44"/>
      <c r="F50" s="44"/>
      <c r="G50" s="44"/>
      <c r="H50" s="44"/>
      <c r="I50" s="44"/>
      <c r="J50" s="44"/>
      <c r="K50" s="44"/>
      <c r="L50" s="462"/>
    </row>
    <row r="51" spans="1:21" ht="13.5" customHeight="1">
      <c r="A51" s="38"/>
      <c r="B51" s="46"/>
      <c r="D51" s="2"/>
      <c r="E51" s="5"/>
      <c r="F51" s="5"/>
      <c r="G51" s="5"/>
      <c r="H51" s="5"/>
      <c r="I51" s="5"/>
      <c r="J51" s="5"/>
      <c r="K51" s="5"/>
      <c r="L51" s="462"/>
    </row>
    <row r="52" spans="1:21" ht="13.5" customHeight="1">
      <c r="A52" s="38"/>
      <c r="B52" s="46"/>
      <c r="D52" s="2"/>
      <c r="E52" s="5"/>
      <c r="F52" s="5"/>
      <c r="G52" s="5"/>
      <c r="H52" s="5"/>
      <c r="I52" s="5"/>
      <c r="J52" s="5"/>
      <c r="K52" s="5"/>
      <c r="L52" s="462"/>
    </row>
    <row r="53" spans="1:21" ht="13.5" customHeight="1">
      <c r="A53" s="38"/>
      <c r="B53" s="46"/>
      <c r="D53" s="2"/>
      <c r="E53" s="5"/>
      <c r="F53" s="5"/>
      <c r="G53" s="5"/>
      <c r="H53" s="5"/>
      <c r="I53" s="5"/>
      <c r="J53" s="5"/>
      <c r="K53" s="5"/>
      <c r="L53" s="462"/>
    </row>
    <row r="54" spans="1:21" ht="13.5" customHeight="1">
      <c r="A54" s="38"/>
      <c r="B54" s="46"/>
      <c r="D54" s="2"/>
      <c r="E54" s="5"/>
      <c r="F54" s="5"/>
      <c r="G54" s="5"/>
      <c r="H54" s="5"/>
      <c r="I54" s="5"/>
      <c r="J54" s="5"/>
      <c r="K54" s="5"/>
      <c r="L54" s="462"/>
    </row>
    <row r="55" spans="1:21" ht="13.5" customHeight="1">
      <c r="A55" s="38"/>
      <c r="B55" s="46"/>
      <c r="D55" s="2"/>
      <c r="E55" s="5"/>
      <c r="F55" s="5"/>
      <c r="G55" s="5"/>
      <c r="H55" s="5"/>
      <c r="I55" s="5"/>
      <c r="J55" s="5"/>
      <c r="K55" s="5"/>
      <c r="L55" s="266"/>
    </row>
    <row r="56" spans="1:21" ht="13.5" customHeight="1">
      <c r="A56" s="38"/>
      <c r="B56" s="46"/>
      <c r="D56" s="635"/>
      <c r="L56" s="13"/>
    </row>
    <row r="57" spans="1:21" ht="13.5" customHeight="1">
      <c r="A57" s="38"/>
      <c r="B57" s="46"/>
      <c r="D57" s="2"/>
      <c r="E57" s="44"/>
      <c r="F57" s="44"/>
      <c r="G57" s="44"/>
      <c r="H57" s="44"/>
      <c r="I57" s="44"/>
      <c r="J57" s="44"/>
      <c r="K57" s="44"/>
      <c r="L57" s="462"/>
    </row>
    <row r="58" spans="1:21" ht="13.5" customHeight="1">
      <c r="A58" s="38"/>
      <c r="B58" s="46"/>
      <c r="D58" s="2"/>
      <c r="E58" s="5"/>
      <c r="F58" s="5"/>
      <c r="G58" s="5"/>
      <c r="H58" s="5"/>
      <c r="I58" s="5"/>
      <c r="J58" s="5"/>
      <c r="K58" s="5"/>
      <c r="L58" s="462"/>
    </row>
    <row r="59" spans="1:21" ht="13.5" customHeight="1">
      <c r="A59" s="38"/>
      <c r="B59" s="46"/>
      <c r="D59" s="2"/>
      <c r="E59" s="5"/>
      <c r="F59" s="5"/>
      <c r="G59" s="5"/>
      <c r="H59" s="5"/>
      <c r="I59" s="5"/>
      <c r="J59" s="5"/>
      <c r="K59" s="5"/>
      <c r="L59" s="266"/>
    </row>
    <row r="60" spans="1:21" s="4" customFormat="1" ht="13.5" customHeight="1">
      <c r="A60" s="38"/>
      <c r="B60" s="46"/>
      <c r="D60" s="844"/>
      <c r="E60" s="8"/>
      <c r="F60" s="8"/>
      <c r="G60" s="8"/>
      <c r="H60" s="8"/>
      <c r="I60" s="8"/>
      <c r="J60" s="8"/>
      <c r="K60" s="8"/>
      <c r="L60" s="471"/>
      <c r="Q60"/>
      <c r="R60"/>
      <c r="S60"/>
      <c r="T60"/>
      <c r="U60"/>
    </row>
    <row r="61" spans="1:21" ht="13.5" customHeight="1">
      <c r="A61" s="38"/>
      <c r="B61" s="46"/>
      <c r="D61" s="635"/>
      <c r="L61" s="635"/>
    </row>
    <row r="62" spans="1:21" ht="13.5" customHeight="1">
      <c r="A62" s="38"/>
      <c r="B62" s="46"/>
      <c r="D62" s="635"/>
      <c r="L62" s="635"/>
    </row>
    <row r="63" spans="1:21" ht="13.5" customHeight="1">
      <c r="A63" s="38"/>
      <c r="B63" s="46"/>
      <c r="C63" s="4"/>
      <c r="D63" s="4"/>
      <c r="E63" s="4"/>
      <c r="F63" s="4"/>
      <c r="G63" s="4"/>
      <c r="H63" s="4"/>
      <c r="I63" s="4"/>
      <c r="J63" s="4"/>
      <c r="K63" s="4"/>
      <c r="L63" s="4"/>
    </row>
    <row r="64" spans="1:21" ht="13.5" customHeight="1">
      <c r="A64" s="38"/>
      <c r="B64" s="46"/>
      <c r="D64" s="635"/>
      <c r="E64" s="474"/>
      <c r="F64" s="474"/>
      <c r="G64" s="3"/>
      <c r="H64" s="3"/>
      <c r="I64" s="3"/>
      <c r="J64" s="3"/>
      <c r="K64" s="3"/>
      <c r="L64" s="9"/>
    </row>
    <row r="65" spans="1:12" ht="13.5" customHeight="1">
      <c r="A65" s="38"/>
      <c r="B65" s="46"/>
      <c r="D65" s="635"/>
      <c r="L65" s="635"/>
    </row>
    <row r="66" spans="1:12" ht="13.5" customHeight="1">
      <c r="A66" s="38"/>
      <c r="B66" s="46"/>
      <c r="D66" s="2"/>
      <c r="E66" s="44"/>
      <c r="F66" s="44"/>
      <c r="G66" s="44"/>
      <c r="H66" s="44"/>
      <c r="I66" s="44"/>
      <c r="J66" s="44"/>
      <c r="K66" s="44"/>
      <c r="L66" s="266"/>
    </row>
    <row r="67" spans="1:12" ht="13.5" customHeight="1">
      <c r="A67" s="38"/>
      <c r="B67" s="46"/>
      <c r="D67" s="2"/>
      <c r="E67" s="41"/>
      <c r="F67" s="41"/>
      <c r="G67" s="41"/>
      <c r="H67" s="41"/>
      <c r="I67" s="41"/>
      <c r="J67" s="41"/>
      <c r="K67" s="41"/>
      <c r="L67" s="266"/>
    </row>
    <row r="68" spans="1:12" ht="13.5" customHeight="1">
      <c r="A68" s="38"/>
      <c r="B68" s="46"/>
      <c r="D68" s="2"/>
      <c r="E68" s="12"/>
      <c r="F68" s="12"/>
      <c r="G68" s="12"/>
      <c r="H68" s="12"/>
      <c r="I68" s="12"/>
      <c r="J68" s="12"/>
      <c r="K68" s="12"/>
      <c r="L68" s="266"/>
    </row>
    <row r="69" spans="1:12" ht="13.5" customHeight="1">
      <c r="A69" s="38"/>
      <c r="B69" s="46"/>
      <c r="D69" s="2"/>
      <c r="E69" s="5"/>
      <c r="F69" s="5"/>
      <c r="G69" s="5"/>
      <c r="H69" s="5"/>
      <c r="I69" s="5"/>
      <c r="J69" s="5"/>
      <c r="K69" s="5"/>
      <c r="L69" s="266"/>
    </row>
    <row r="70" spans="1:12" ht="13.5" customHeight="1">
      <c r="A70" s="38"/>
      <c r="B70" s="46"/>
      <c r="D70" s="635"/>
      <c r="L70" s="635"/>
    </row>
    <row r="71" spans="1:12" ht="13.5" customHeight="1">
      <c r="A71" s="38"/>
      <c r="B71" s="46"/>
      <c r="D71" s="2"/>
      <c r="E71" s="44"/>
      <c r="F71" s="44"/>
      <c r="G71" s="44"/>
      <c r="H71" s="44"/>
      <c r="I71" s="44"/>
      <c r="J71" s="44"/>
      <c r="K71" s="44"/>
      <c r="L71" s="266"/>
    </row>
    <row r="72" spans="1:12" ht="13.5" customHeight="1">
      <c r="A72" s="38"/>
      <c r="B72" s="46"/>
      <c r="D72" s="2"/>
      <c r="E72" s="41"/>
      <c r="F72" s="41"/>
      <c r="G72" s="41"/>
      <c r="H72" s="41"/>
      <c r="I72" s="41"/>
      <c r="J72" s="41"/>
      <c r="K72" s="41"/>
      <c r="L72" s="266"/>
    </row>
    <row r="73" spans="1:12" ht="13.5" customHeight="1">
      <c r="A73" s="38"/>
      <c r="B73" s="46"/>
      <c r="D73" s="2"/>
      <c r="E73" s="41"/>
      <c r="F73" s="41"/>
      <c r="G73" s="41"/>
      <c r="H73" s="41"/>
      <c r="I73" s="41"/>
      <c r="J73" s="41"/>
      <c r="K73" s="41"/>
      <c r="L73" s="266"/>
    </row>
    <row r="74" spans="1:12" ht="13.5" customHeight="1">
      <c r="A74" s="38"/>
      <c r="B74" s="46"/>
      <c r="D74" s="2"/>
      <c r="E74" s="41"/>
      <c r="F74" s="41"/>
      <c r="G74" s="41"/>
      <c r="H74" s="41"/>
      <c r="I74" s="41"/>
      <c r="J74" s="41"/>
      <c r="K74" s="41"/>
      <c r="L74" s="266"/>
    </row>
    <row r="75" spans="1:12" ht="13.5" customHeight="1">
      <c r="A75" s="38"/>
      <c r="B75" s="46"/>
      <c r="D75" s="2"/>
      <c r="E75" s="41"/>
      <c r="F75" s="41"/>
      <c r="G75" s="41"/>
      <c r="H75" s="41"/>
      <c r="I75" s="41"/>
      <c r="J75" s="41"/>
      <c r="K75" s="41"/>
      <c r="L75" s="266"/>
    </row>
    <row r="76" spans="1:12" ht="13.5" customHeight="1">
      <c r="A76" s="38"/>
      <c r="B76" s="46"/>
      <c r="D76" s="2"/>
      <c r="E76" s="12"/>
      <c r="F76" s="12"/>
      <c r="G76" s="12"/>
      <c r="H76" s="12"/>
      <c r="I76" s="12"/>
      <c r="J76" s="12"/>
      <c r="K76" s="12"/>
      <c r="L76" s="266"/>
    </row>
    <row r="77" spans="1:12" ht="13.5" customHeight="1">
      <c r="A77" s="38"/>
      <c r="B77" s="46"/>
      <c r="D77" s="2"/>
      <c r="E77" s="5"/>
      <c r="F77" s="5"/>
      <c r="G77" s="5"/>
      <c r="H77" s="5"/>
      <c r="I77" s="5"/>
      <c r="J77" s="5"/>
      <c r="K77" s="5"/>
      <c r="L77" s="266"/>
    </row>
    <row r="78" spans="1:12" ht="13.5" customHeight="1">
      <c r="A78" s="38"/>
      <c r="B78" s="46"/>
      <c r="D78" s="635"/>
      <c r="L78" s="635"/>
    </row>
    <row r="79" spans="1:12" ht="13.5" customHeight="1">
      <c r="A79" s="38"/>
      <c r="B79" s="46"/>
      <c r="D79" s="2"/>
      <c r="E79" s="44"/>
      <c r="F79" s="44"/>
      <c r="G79" s="44"/>
      <c r="H79" s="44"/>
      <c r="I79" s="44"/>
      <c r="J79" s="44"/>
      <c r="K79" s="44"/>
      <c r="L79" s="266"/>
    </row>
    <row r="80" spans="1:12" ht="13.5" customHeight="1">
      <c r="A80" s="38"/>
      <c r="B80" s="46"/>
      <c r="D80" s="2"/>
      <c r="E80" s="41"/>
      <c r="F80" s="41"/>
      <c r="G80" s="41"/>
      <c r="H80" s="41"/>
      <c r="I80" s="41"/>
      <c r="J80" s="41"/>
      <c r="K80" s="41"/>
      <c r="L80" s="266"/>
    </row>
    <row r="81" spans="1:12" ht="13.5" customHeight="1">
      <c r="A81" s="38"/>
      <c r="B81" s="46"/>
      <c r="D81" s="2"/>
      <c r="E81" s="41"/>
      <c r="F81" s="41"/>
      <c r="G81" s="41"/>
      <c r="H81" s="41"/>
      <c r="I81" s="41"/>
      <c r="J81" s="41"/>
      <c r="K81" s="41"/>
      <c r="L81" s="266"/>
    </row>
    <row r="82" spans="1:12" ht="13.5" customHeight="1">
      <c r="A82" s="38"/>
      <c r="B82" s="46"/>
      <c r="D82" s="2"/>
      <c r="E82" s="41"/>
      <c r="F82" s="41"/>
      <c r="G82" s="41"/>
      <c r="H82" s="41"/>
      <c r="I82" s="41"/>
      <c r="J82" s="41"/>
      <c r="K82" s="41"/>
      <c r="L82" s="266"/>
    </row>
    <row r="83" spans="1:12" ht="13.5" customHeight="1">
      <c r="A83" s="38"/>
      <c r="B83" s="46"/>
      <c r="D83" s="2"/>
      <c r="E83" s="12"/>
      <c r="F83" s="12"/>
      <c r="G83" s="12"/>
      <c r="H83" s="12"/>
      <c r="I83" s="12"/>
      <c r="J83" s="12"/>
      <c r="K83" s="12"/>
      <c r="L83" s="266"/>
    </row>
    <row r="84" spans="1:12" ht="13.5" customHeight="1">
      <c r="A84" s="38"/>
      <c r="B84" s="46"/>
      <c r="D84" s="2"/>
      <c r="E84" s="5"/>
      <c r="F84" s="5"/>
      <c r="G84" s="5"/>
      <c r="H84" s="5"/>
      <c r="I84" s="5"/>
      <c r="J84" s="5"/>
      <c r="K84" s="5"/>
      <c r="L84" s="266"/>
    </row>
    <row r="85" spans="1:12" ht="13.5" customHeight="1">
      <c r="A85" s="38"/>
      <c r="B85" s="46"/>
      <c r="D85" s="635"/>
      <c r="L85" s="635"/>
    </row>
    <row r="86" spans="1:12" ht="13.5" customHeight="1">
      <c r="A86" s="38"/>
      <c r="B86" s="46"/>
      <c r="D86" s="2"/>
      <c r="E86" s="44"/>
      <c r="F86" s="44"/>
      <c r="G86" s="44"/>
      <c r="H86" s="44"/>
      <c r="I86" s="44"/>
      <c r="J86" s="44"/>
      <c r="K86" s="44"/>
      <c r="L86" s="266"/>
    </row>
    <row r="87" spans="1:12" ht="13.5" customHeight="1">
      <c r="A87" s="38"/>
      <c r="B87" s="46"/>
      <c r="D87" s="2"/>
      <c r="E87" s="12"/>
      <c r="F87" s="12"/>
      <c r="G87" s="12"/>
      <c r="H87" s="12"/>
      <c r="I87" s="12"/>
      <c r="J87" s="12"/>
      <c r="K87" s="12"/>
      <c r="L87" s="266"/>
    </row>
    <row r="88" spans="1:12" ht="13.5" customHeight="1">
      <c r="A88" s="38"/>
      <c r="B88" s="46"/>
      <c r="D88" s="2"/>
      <c r="E88" s="5"/>
      <c r="F88" s="5"/>
      <c r="G88" s="5"/>
      <c r="H88" s="5"/>
      <c r="I88" s="5"/>
      <c r="J88" s="5"/>
      <c r="K88" s="5"/>
      <c r="L88" s="266"/>
    </row>
    <row r="89" spans="1:12" s="4" customFormat="1" ht="13.5" customHeight="1">
      <c r="A89" s="38"/>
      <c r="B89" s="46"/>
      <c r="D89" s="844"/>
      <c r="E89" s="14"/>
      <c r="F89" s="14"/>
      <c r="G89" s="14"/>
      <c r="H89" s="14"/>
      <c r="I89" s="14"/>
      <c r="J89" s="14"/>
      <c r="K89" s="14"/>
      <c r="L89" s="471"/>
    </row>
    <row r="90" spans="1:12" ht="13.5" customHeight="1">
      <c r="A90" s="38"/>
      <c r="B90" s="46"/>
      <c r="D90" s="635"/>
      <c r="L90" s="635"/>
    </row>
    <row r="91" spans="1:12" ht="13.5" customHeight="1">
      <c r="A91" s="38"/>
      <c r="B91" s="46"/>
      <c r="D91" s="635"/>
      <c r="L91" s="635"/>
    </row>
    <row r="92" spans="1:12" ht="13.5" customHeight="1">
      <c r="A92" s="38"/>
      <c r="B92" s="46"/>
      <c r="D92" s="635"/>
      <c r="L92" s="635"/>
    </row>
    <row r="93" spans="1:12" ht="13.5" customHeight="1">
      <c r="A93" s="38"/>
      <c r="B93" s="46"/>
      <c r="D93" s="635"/>
      <c r="L93" s="635"/>
    </row>
    <row r="94" spans="1:12" ht="13.5" customHeight="1">
      <c r="A94" s="38"/>
      <c r="B94" s="46"/>
      <c r="D94" s="635"/>
      <c r="L94" s="635"/>
    </row>
    <row r="95" spans="1:12" ht="13.5" customHeight="1">
      <c r="A95" s="38"/>
      <c r="B95" s="46"/>
      <c r="D95" s="635"/>
      <c r="L95" s="635"/>
    </row>
    <row r="96" spans="1:12" ht="13.5" customHeight="1">
      <c r="A96" s="38"/>
      <c r="B96" s="46"/>
      <c r="D96" s="635"/>
      <c r="L96" s="635"/>
    </row>
    <row r="97" spans="1:12" ht="13.5" customHeight="1">
      <c r="A97" s="38"/>
      <c r="B97" s="46"/>
      <c r="D97" s="635"/>
      <c r="L97" s="635"/>
    </row>
    <row r="98" spans="1:12" ht="13.5" customHeight="1">
      <c r="A98" s="38"/>
      <c r="B98" s="46"/>
      <c r="D98" s="635"/>
      <c r="L98" s="635"/>
    </row>
    <row r="99" spans="1:12" ht="13.5" customHeight="1">
      <c r="A99" s="38"/>
      <c r="B99" s="46"/>
      <c r="D99" s="635"/>
      <c r="L99" s="635"/>
    </row>
    <row r="100" spans="1:12" ht="13.5" customHeight="1">
      <c r="A100" s="38"/>
      <c r="B100" s="46"/>
      <c r="D100" s="635"/>
      <c r="E100" s="147"/>
      <c r="F100" s="147"/>
      <c r="G100" s="147"/>
      <c r="H100" s="147"/>
      <c r="I100" s="147"/>
      <c r="J100" s="147"/>
      <c r="K100" s="147"/>
      <c r="L100" s="45"/>
    </row>
    <row r="101" spans="1:12">
      <c r="A101" s="38"/>
      <c r="B101" s="46"/>
      <c r="D101" s="635"/>
      <c r="L101" s="635"/>
    </row>
  </sheetData>
  <phoneticPr fontId="16" type="noConversion"/>
  <hyperlinks>
    <hyperlink ref="A9" location="'Business EER - Custom'!A4" display="Business EER - Custom" xr:uid="{00000000-0004-0000-0100-000000000000}"/>
    <hyperlink ref="A8" location="'Business EER - Standard'!A4" display="Business EER - Standard" xr:uid="{00000000-0004-0000-0100-000001000000}"/>
    <hyperlink ref="A10" location="'Block Bidding'!A4" display="Block Bidding" xr:uid="{00000000-0004-0000-0100-000002000000}"/>
    <hyperlink ref="A12" location="'Small Bus. Lighting'!A4" display="Small Bus. Lighting" xr:uid="{00000000-0004-0000-0100-000003000000}"/>
    <hyperlink ref="A14" location="'Income-Eligible Multi-Family'!A4" display="Income-Eligible Multi-Family" xr:uid="{00000000-0004-0000-0100-000005000000}"/>
    <hyperlink ref="A13" location="'Whole House Efficiency'!A4" display="Whole House Efficiency" xr:uid="{00000000-0004-0000-0100-000006000000}"/>
    <hyperlink ref="A15" location="'Home Lighting Rebate'!A4" display="Home Ligting Rebate" xr:uid="{00000000-0004-0000-0100-000007000000}"/>
    <hyperlink ref="A16" location="HER!A4" display="Home Energy Rebate" xr:uid="{00000000-0004-0000-0100-000008000000}"/>
    <hyperlink ref="A17" location="OEA!A4" display="OEA: Energy Analyzer" xr:uid="{00000000-0004-0000-0100-000009000000}"/>
    <hyperlink ref="A18" location="'Res Programmable Thermostat'!A4" display="Res Programmable Thermostat" xr:uid="{00000000-0004-0000-0100-00000A000000}"/>
    <hyperlink ref="A19" location="'Bus Programmable Thermostat'!A4" display="Bus Programmable Thermostat" xr:uid="{00000000-0004-0000-0100-00000B000000}"/>
    <hyperlink ref="A20" location="'Demand Response Incentive'!A4" display="Demand Response Incentive" xr:uid="{00000000-0004-0000-0100-00000C000000}"/>
    <hyperlink ref="A7" location="'Overall Results PY 2016'!A4" display="PY2016 Overall Results" xr:uid="{00000000-0004-0000-0100-00000D000000}"/>
    <hyperlink ref="A6" location="'Overall Results PY 2017'!A4" display="PY2017 Overall Results" xr:uid="{00000000-0004-0000-0100-00000E000000}"/>
    <hyperlink ref="A11" location="'Business EER - SEM'!A4" display="Business EER - SEM" xr:uid="{AEB79087-DEA8-413C-8F3D-544735EB724F}"/>
    <hyperlink ref="A5" location="'Overall Results PY 2018'!A4" display="PY2018 Overall Results" xr:uid="{77AF2022-2D96-4358-AC50-0D3918B7B581}"/>
    <hyperlink ref="A4" location="'Overall Results PY 2019'!A1" display="PY2019 Overall Results" xr:uid="{CBBA6B39-9EE7-4F65-BEF8-25DE8F8B6B00}"/>
  </hyperlinks>
  <pageMargins left="0.7" right="0.7" top="0.75" bottom="0.75" header="0.3" footer="0.3"/>
  <pageSetup orientation="landscape" verticalDpi="200" r:id="rId1"/>
  <headerFooter alignWithMargins="0">
    <oddFooter>&amp;R&amp;1#&amp;"Calibri"&amp;10&amp;KA80000Internal Use Only</oddFooter>
  </headerFooter>
  <rowBreaks count="1" manualBreakCount="1">
    <brk id="6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19"/>
  <sheetViews>
    <sheetView workbookViewId="0">
      <selection activeCell="F25" sqref="F25"/>
    </sheetView>
  </sheetViews>
  <sheetFormatPr defaultRowHeight="13.2"/>
  <cols>
    <col min="1" max="1" width="23" bestFit="1" customWidth="1"/>
    <col min="2" max="3" width="11.33203125" bestFit="1" customWidth="1"/>
    <col min="5" max="6" width="11.33203125" bestFit="1" customWidth="1"/>
    <col min="7" max="7" width="15.6640625" customWidth="1"/>
    <col min="8" max="8" width="9.109375" customWidth="1"/>
  </cols>
  <sheetData>
    <row r="2" spans="1:23">
      <c r="A2" s="1158" t="s">
        <v>22</v>
      </c>
      <c r="B2" s="1158"/>
      <c r="C2" s="1158"/>
      <c r="D2" s="1158"/>
      <c r="E2" s="1158"/>
      <c r="F2" s="1158"/>
      <c r="G2" s="1158"/>
    </row>
    <row r="3" spans="1:23" ht="13.8" thickBot="1">
      <c r="A3" s="1159" t="s">
        <v>23</v>
      </c>
      <c r="B3" s="848"/>
      <c r="C3" s="848" t="s">
        <v>24</v>
      </c>
      <c r="D3" s="301"/>
      <c r="E3" s="1161" t="s">
        <v>25</v>
      </c>
      <c r="F3" s="1162"/>
      <c r="G3" s="1162"/>
      <c r="H3" s="541"/>
    </row>
    <row r="4" spans="1:23" ht="40.799999999999997" thickTop="1" thickBot="1">
      <c r="A4" s="1160"/>
      <c r="B4" s="846" t="s">
        <v>26</v>
      </c>
      <c r="C4" s="846" t="s">
        <v>27</v>
      </c>
      <c r="D4" s="439" t="s">
        <v>28</v>
      </c>
      <c r="E4" s="440" t="s">
        <v>663</v>
      </c>
      <c r="F4" s="846" t="s">
        <v>27</v>
      </c>
      <c r="G4" s="846" t="s">
        <v>30</v>
      </c>
      <c r="H4" s="846" t="s">
        <v>31</v>
      </c>
    </row>
    <row r="5" spans="1:23" ht="13.5" customHeight="1" thickTop="1" thickBot="1">
      <c r="A5" s="853" t="s">
        <v>32</v>
      </c>
      <c r="B5" s="853">
        <f>SUM('Overall Results PY 2019'!C62:C66)</f>
        <v>190061831.48850009</v>
      </c>
      <c r="C5" s="853">
        <f>SUM('Overall Results PY 2019'!D62:D66)</f>
        <v>165532239.88577116</v>
      </c>
      <c r="D5" s="298">
        <f>C5/B5</f>
        <v>0.87093888651592244</v>
      </c>
      <c r="E5" s="853">
        <f>SUM('Overall Results PY 2019'!F62:F66)</f>
        <v>127615140.86674498</v>
      </c>
      <c r="F5" s="853">
        <f>SUM('Overall Results PY 2019'!G62:G66)</f>
        <v>148771340.78734854</v>
      </c>
      <c r="G5" s="297">
        <f>F5/E5</f>
        <v>1.1657812684052493</v>
      </c>
      <c r="H5" s="297">
        <f>F5/$F$9</f>
        <v>0.5982600088846497</v>
      </c>
    </row>
    <row r="6" spans="1:23" ht="12.75" customHeight="1" thickBot="1">
      <c r="A6" s="853" t="s">
        <v>33</v>
      </c>
      <c r="B6" s="853">
        <f>SUM('Overall Results PY 2019'!C68:C71)</f>
        <v>97572544.47879377</v>
      </c>
      <c r="C6" s="853">
        <f>SUM('Overall Results PY 2019'!D68:D71)</f>
        <v>97936329.993754178</v>
      </c>
      <c r="D6" s="298">
        <f t="shared" ref="D6:D9" si="0">C6/B6</f>
        <v>1.0037283594161006</v>
      </c>
      <c r="E6" s="853">
        <f>SUM('Overall Results PY 2019'!F68:F71)</f>
        <v>68918669.774000138</v>
      </c>
      <c r="F6" s="853">
        <f>SUM('Overall Results PY 2019'!G68:G71)</f>
        <v>81601677.98889026</v>
      </c>
      <c r="G6" s="297">
        <f t="shared" ref="G6:G8" si="1">F6/E6</f>
        <v>1.1840286276052712</v>
      </c>
      <c r="H6" s="297">
        <f>F6/$F$9</f>
        <v>0.32814801789288817</v>
      </c>
    </row>
    <row r="7" spans="1:23" ht="13.8" thickBot="1">
      <c r="A7" s="853" t="s">
        <v>34</v>
      </c>
      <c r="B7" s="853">
        <f>'Overall Results PY 2019'!C73</f>
        <v>12813477</v>
      </c>
      <c r="C7" s="853">
        <f>'Overall Results PY 2019'!D73</f>
        <v>11787812</v>
      </c>
      <c r="D7" s="298">
        <f t="shared" si="0"/>
        <v>0.9199542013459735</v>
      </c>
      <c r="E7" s="853">
        <f>'Overall Results PY 2019'!F73</f>
        <v>21070772</v>
      </c>
      <c r="F7" s="853">
        <f>'Overall Results PY 2019'!G73</f>
        <v>11787812</v>
      </c>
      <c r="G7" s="297">
        <f t="shared" si="1"/>
        <v>0.55943901818120378</v>
      </c>
      <c r="H7" s="297">
        <f>F7/$F$9</f>
        <v>4.7402789237013417E-2</v>
      </c>
    </row>
    <row r="8" spans="1:23" ht="13.8" thickBot="1">
      <c r="A8" s="853" t="s">
        <v>35</v>
      </c>
      <c r="B8" s="853">
        <f>SUM('Overall Results PY 2019'!C77:C78)</f>
        <v>9909017</v>
      </c>
      <c r="C8" s="853">
        <f>SUM('Overall Results PY 2019'!D77:D78)</f>
        <v>6512553</v>
      </c>
      <c r="D8" s="298">
        <f t="shared" si="0"/>
        <v>0.65723502139515955</v>
      </c>
      <c r="E8" s="853">
        <f>SUM('Overall Results PY 2019'!F77:F78)</f>
        <v>7778925.0000000028</v>
      </c>
      <c r="F8" s="853">
        <f>SUM('Overall Results PY 2019'!G77:G78)</f>
        <v>6512553</v>
      </c>
      <c r="G8" s="297">
        <f t="shared" si="1"/>
        <v>0.8372047551557571</v>
      </c>
      <c r="H8" s="297">
        <f>F8/$F$9</f>
        <v>2.6189183985448655E-2</v>
      </c>
    </row>
    <row r="9" spans="1:23" ht="13.8" thickBot="1">
      <c r="A9" s="532" t="s">
        <v>36</v>
      </c>
      <c r="B9" s="532">
        <f>SUM(B5:B8)</f>
        <v>310356869.96729386</v>
      </c>
      <c r="C9" s="532">
        <f>SUM(C5:C8)</f>
        <v>281768934.8795253</v>
      </c>
      <c r="D9" s="533">
        <f t="shared" si="0"/>
        <v>0.90788689455857308</v>
      </c>
      <c r="E9" s="532">
        <f>SUM(E5:E8)</f>
        <v>225383507.6407451</v>
      </c>
      <c r="F9" s="532">
        <f>SUM(F5:F8)</f>
        <v>248673383.7762388</v>
      </c>
      <c r="G9" s="534">
        <f>F9/E9</f>
        <v>1.1033344292991354</v>
      </c>
      <c r="H9" s="534">
        <f>F9/$F$9</f>
        <v>1</v>
      </c>
      <c r="Q9" s="564"/>
      <c r="R9" s="564"/>
      <c r="S9" s="564"/>
      <c r="T9" s="564"/>
      <c r="U9" s="564"/>
      <c r="V9" s="564"/>
      <c r="W9" s="1106"/>
    </row>
    <row r="12" spans="1:23">
      <c r="A12" s="1158" t="s">
        <v>37</v>
      </c>
      <c r="B12" s="1158"/>
      <c r="C12" s="1158"/>
      <c r="D12" s="1158"/>
      <c r="E12" s="1158"/>
      <c r="F12" s="1158"/>
      <c r="G12" s="1158"/>
    </row>
    <row r="13" spans="1:23" ht="13.8" thickBot="1">
      <c r="A13" s="1159" t="s">
        <v>23</v>
      </c>
      <c r="B13" s="848"/>
      <c r="C13" s="848" t="s">
        <v>24</v>
      </c>
      <c r="D13" s="301"/>
      <c r="E13" s="1161" t="s">
        <v>25</v>
      </c>
      <c r="F13" s="1162"/>
      <c r="G13" s="1162"/>
      <c r="H13" s="541"/>
    </row>
    <row r="14" spans="1:23" ht="40.799999999999997" thickTop="1" thickBot="1">
      <c r="A14" s="1160"/>
      <c r="B14" s="846" t="s">
        <v>38</v>
      </c>
      <c r="C14" s="846" t="s">
        <v>39</v>
      </c>
      <c r="D14" s="439" t="s">
        <v>28</v>
      </c>
      <c r="E14" s="440" t="s">
        <v>664</v>
      </c>
      <c r="F14" s="846" t="s">
        <v>39</v>
      </c>
      <c r="G14" s="846" t="s">
        <v>30</v>
      </c>
      <c r="H14" s="846" t="s">
        <v>31</v>
      </c>
    </row>
    <row r="15" spans="1:23" ht="14.4" thickTop="1" thickBot="1">
      <c r="A15" s="853" t="s">
        <v>32</v>
      </c>
      <c r="B15" s="853">
        <f>SUM('Overall Results PY 2019'!C88:C92)</f>
        <v>33226.573099999987</v>
      </c>
      <c r="C15" s="853">
        <f>SUM('Overall Results PY 2019'!D88:D92)</f>
        <v>28665.860060619492</v>
      </c>
      <c r="D15" s="298">
        <f>C15/B15</f>
        <v>0.8627389882894515</v>
      </c>
      <c r="E15" s="853">
        <f>SUM('Overall Results PY 2019'!F88:F92)</f>
        <v>25786.064125000001</v>
      </c>
      <c r="F15" s="853">
        <f>SUM('Overall Results PY 2019'!G88:G92)</f>
        <v>25557.768170372081</v>
      </c>
      <c r="G15" s="297">
        <f>F15/E15</f>
        <v>0.99114653738851977</v>
      </c>
      <c r="H15" s="297">
        <f>F15/$F$19</f>
        <v>0.22862885268041774</v>
      </c>
    </row>
    <row r="16" spans="1:23" ht="13.8" thickBot="1">
      <c r="A16" s="853" t="s">
        <v>33</v>
      </c>
      <c r="B16" s="853">
        <f>SUM('Overall Results PY 2019'!C94:C97)</f>
        <v>20125.152691690429</v>
      </c>
      <c r="C16" s="853">
        <f>SUM('Overall Results PY 2019'!D94:D97)</f>
        <v>24796.007188169024</v>
      </c>
      <c r="D16" s="298">
        <f t="shared" ref="D16:D19" si="2">C16/B16</f>
        <v>1.2320903879853378</v>
      </c>
      <c r="E16" s="853">
        <f>SUM('Overall Results PY 2019'!F94:F97)</f>
        <v>11285.660579009356</v>
      </c>
      <c r="F16" s="853">
        <f>SUM('Overall Results PY 2019'!G94:G97)</f>
        <v>20233.38323565483</v>
      </c>
      <c r="G16" s="297">
        <f t="shared" ref="G16:G18" si="3">F16/E16</f>
        <v>1.792839957750253</v>
      </c>
      <c r="H16" s="297">
        <f t="shared" ref="H16:H19" si="4">F16/$F$19</f>
        <v>0.18099918444262247</v>
      </c>
    </row>
    <row r="17" spans="1:23" ht="13.8" thickBot="1">
      <c r="A17" s="853" t="s">
        <v>34</v>
      </c>
      <c r="B17" s="853">
        <f>'Overall Results PY 2019'!C99</f>
        <v>3410</v>
      </c>
      <c r="C17" s="853">
        <f>'Overall Results PY 2019'!D99</f>
        <v>3291</v>
      </c>
      <c r="D17" s="298">
        <f t="shared" si="2"/>
        <v>0.96510263929618767</v>
      </c>
      <c r="E17" s="853">
        <f>'Overall Results PY 2019'!F99</f>
        <v>4215</v>
      </c>
      <c r="F17" s="853">
        <f>'Overall Results PY 2019'!G99</f>
        <v>3291</v>
      </c>
      <c r="G17" s="297">
        <f t="shared" si="3"/>
        <v>0.78078291814946621</v>
      </c>
      <c r="H17" s="297">
        <f t="shared" si="4"/>
        <v>2.9439877111159383E-2</v>
      </c>
    </row>
    <row r="18" spans="1:23" ht="13.8" thickBot="1">
      <c r="A18" s="853" t="s">
        <v>35</v>
      </c>
      <c r="B18" s="853">
        <f>SUM('Overall Results PY 2019'!C103:C105)</f>
        <v>69815</v>
      </c>
      <c r="C18" s="853">
        <f>SUM('Overall Results PY 2019'!D103:D105)</f>
        <v>62705</v>
      </c>
      <c r="D18" s="298">
        <f t="shared" si="2"/>
        <v>0.89815942132779492</v>
      </c>
      <c r="E18" s="853">
        <f>SUM('Overall Results PY 2019'!F103:F105)</f>
        <v>76215.250000000015</v>
      </c>
      <c r="F18" s="853">
        <f>SUM('Overall Results PY 2019'!G103:G105)</f>
        <v>62705</v>
      </c>
      <c r="G18" s="297">
        <f t="shared" si="3"/>
        <v>0.82273560737516427</v>
      </c>
      <c r="H18" s="297">
        <f t="shared" si="4"/>
        <v>0.56093208576580034</v>
      </c>
    </row>
    <row r="19" spans="1:23" ht="13.8" thickBot="1">
      <c r="A19" s="532" t="s">
        <v>36</v>
      </c>
      <c r="B19" s="532">
        <f>SUM(B15:B18)</f>
        <v>126576.72579169042</v>
      </c>
      <c r="C19" s="532">
        <f>SUM(C15:C18)</f>
        <v>119457.86724878852</v>
      </c>
      <c r="D19" s="533">
        <f t="shared" si="2"/>
        <v>0.94375855040983181</v>
      </c>
      <c r="E19" s="532">
        <f>SUM(E15:E18)</f>
        <v>117501.97470400936</v>
      </c>
      <c r="F19" s="532">
        <f>SUM(F15:F18)</f>
        <v>111787.15140602691</v>
      </c>
      <c r="G19" s="534">
        <f>F19/E19</f>
        <v>0.95136402335043091</v>
      </c>
      <c r="H19" s="534">
        <f t="shared" si="4"/>
        <v>1</v>
      </c>
      <c r="Q19" s="564"/>
      <c r="R19" s="564"/>
      <c r="S19" s="564"/>
      <c r="T19" s="564"/>
      <c r="U19" s="564"/>
      <c r="V19" s="564"/>
      <c r="W19" s="1106"/>
    </row>
  </sheetData>
  <mergeCells count="6">
    <mergeCell ref="A2:G2"/>
    <mergeCell ref="A12:G12"/>
    <mergeCell ref="A13:A14"/>
    <mergeCell ref="A3:A4"/>
    <mergeCell ref="E3:G3"/>
    <mergeCell ref="E13:G13"/>
  </mergeCells>
  <pageMargins left="0.7" right="0.7" top="0.75" bottom="0.75" header="0.3" footer="0.3"/>
  <pageSetup orientation="portrait" verticalDpi="1200" r:id="rId1"/>
  <headerFoot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8E5D9-0644-4AAC-8775-85E1AA424AB5}">
  <dimension ref="B1:AE100"/>
  <sheetViews>
    <sheetView workbookViewId="0">
      <selection activeCell="X25" sqref="X25"/>
    </sheetView>
  </sheetViews>
  <sheetFormatPr defaultRowHeight="13.2"/>
  <cols>
    <col min="2" max="2" width="24.5546875" bestFit="1" customWidth="1"/>
    <col min="3" max="3" width="33.109375" bestFit="1" customWidth="1"/>
    <col min="4" max="5" width="12.88671875" bestFit="1" customWidth="1"/>
    <col min="6" max="6" width="12.88671875" style="1105" bestFit="1" customWidth="1"/>
    <col min="7" max="7" width="12.88671875" bestFit="1" customWidth="1"/>
    <col min="8" max="8" width="12.88671875" style="1111" customWidth="1"/>
    <col min="9" max="9" width="11.6640625" bestFit="1" customWidth="1"/>
    <col min="10" max="10" width="10.109375" bestFit="1" customWidth="1"/>
    <col min="11" max="11" width="11.109375" style="1105" bestFit="1" customWidth="1"/>
    <col min="12" max="12" width="10.6640625" bestFit="1" customWidth="1"/>
    <col min="13" max="13" width="12.88671875" style="1111" customWidth="1"/>
    <col min="15" max="15" width="38.6640625" customWidth="1"/>
    <col min="16" max="16" width="10.109375" bestFit="1" customWidth="1"/>
    <col min="17" max="17" width="11.109375" bestFit="1" customWidth="1"/>
    <col min="18" max="18" width="10.109375" style="1105" bestFit="1" customWidth="1"/>
    <col min="19" max="22" width="10.109375" bestFit="1" customWidth="1"/>
    <col min="23" max="23" width="10.109375" style="1105" bestFit="1" customWidth="1"/>
  </cols>
  <sheetData>
    <row r="1" spans="2:31">
      <c r="I1" s="564"/>
      <c r="K1" s="564"/>
      <c r="L1" s="564"/>
    </row>
    <row r="2" spans="2:31">
      <c r="I2" s="564"/>
      <c r="K2" s="564"/>
      <c r="L2" s="564"/>
    </row>
    <row r="3" spans="2:31">
      <c r="H3" s="564"/>
      <c r="I3" s="564"/>
      <c r="K3" s="564"/>
      <c r="L3" s="564"/>
    </row>
    <row r="4" spans="2:31">
      <c r="D4" s="1107"/>
      <c r="E4" s="1107"/>
      <c r="F4" s="1107"/>
      <c r="G4" s="1107"/>
      <c r="H4" s="1107"/>
      <c r="I4" s="5"/>
      <c r="K4" s="564"/>
      <c r="M4" s="1107"/>
    </row>
    <row r="6" spans="2:31">
      <c r="O6" s="1100" t="s">
        <v>22</v>
      </c>
      <c r="P6" s="1100"/>
      <c r="Q6" s="1100"/>
      <c r="R6" s="1100"/>
      <c r="S6" s="1100"/>
      <c r="T6" s="1100"/>
      <c r="U6" s="1100"/>
      <c r="V6" s="1100"/>
      <c r="W6" s="1100"/>
    </row>
    <row r="7" spans="2:31" ht="13.8" thickBot="1">
      <c r="B7" s="1159" t="s">
        <v>23</v>
      </c>
      <c r="C7" s="1159" t="s">
        <v>46</v>
      </c>
      <c r="D7" s="1103"/>
      <c r="E7" s="1103" t="s">
        <v>24</v>
      </c>
      <c r="F7" s="1103"/>
      <c r="G7" s="301"/>
      <c r="H7" s="1110"/>
      <c r="I7" s="1103"/>
      <c r="J7" s="1103" t="s">
        <v>25</v>
      </c>
      <c r="K7" s="1103"/>
      <c r="L7" s="1103"/>
      <c r="M7" s="1110"/>
      <c r="O7" s="1101" t="s">
        <v>23</v>
      </c>
      <c r="P7" s="1162" t="s">
        <v>24</v>
      </c>
      <c r="Q7" s="1162"/>
      <c r="R7" s="1162"/>
      <c r="S7" s="1170"/>
      <c r="T7" s="1161" t="s">
        <v>25</v>
      </c>
      <c r="U7" s="1162"/>
      <c r="V7" s="1162"/>
      <c r="W7" s="1162"/>
      <c r="X7" s="1162" t="s">
        <v>24</v>
      </c>
      <c r="Y7" s="1162"/>
      <c r="Z7" s="1162"/>
      <c r="AA7" s="1170"/>
      <c r="AB7" s="1161" t="s">
        <v>25</v>
      </c>
      <c r="AC7" s="1162"/>
      <c r="AD7" s="1162"/>
      <c r="AE7" s="1162"/>
    </row>
    <row r="8" spans="2:31" ht="14.4" thickTop="1" thickBot="1">
      <c r="B8" s="1160"/>
      <c r="C8" s="1160"/>
      <c r="D8" s="1102" t="s">
        <v>732</v>
      </c>
      <c r="E8" s="1102" t="s">
        <v>733</v>
      </c>
      <c r="F8" s="1102" t="s">
        <v>734</v>
      </c>
      <c r="G8" s="439" t="s">
        <v>735</v>
      </c>
      <c r="H8" s="1109" t="s">
        <v>736</v>
      </c>
      <c r="I8" s="1102" t="s">
        <v>732</v>
      </c>
      <c r="J8" s="1102" t="s">
        <v>733</v>
      </c>
      <c r="K8" s="1102" t="s">
        <v>734</v>
      </c>
      <c r="L8" s="439" t="s">
        <v>735</v>
      </c>
      <c r="M8" s="1109" t="s">
        <v>736</v>
      </c>
      <c r="O8" s="1102"/>
      <c r="P8" s="1102" t="s">
        <v>732</v>
      </c>
      <c r="Q8" s="1102" t="s">
        <v>733</v>
      </c>
      <c r="R8" s="1102" t="s">
        <v>734</v>
      </c>
      <c r="S8" s="439" t="s">
        <v>735</v>
      </c>
      <c r="T8" s="1102" t="s">
        <v>732</v>
      </c>
      <c r="U8" s="1102" t="s">
        <v>733</v>
      </c>
      <c r="V8" s="1102" t="s">
        <v>734</v>
      </c>
      <c r="W8" s="439" t="s">
        <v>735</v>
      </c>
      <c r="X8" s="1102" t="s">
        <v>732</v>
      </c>
      <c r="Y8" s="1102" t="s">
        <v>733</v>
      </c>
      <c r="Z8" s="1102" t="s">
        <v>734</v>
      </c>
      <c r="AA8" s="439" t="s">
        <v>735</v>
      </c>
      <c r="AB8" s="1102" t="s">
        <v>732</v>
      </c>
      <c r="AC8" s="1102" t="s">
        <v>733</v>
      </c>
      <c r="AD8" s="1102" t="s">
        <v>734</v>
      </c>
      <c r="AE8" s="439" t="s">
        <v>735</v>
      </c>
    </row>
    <row r="9" spans="2:31" ht="14.4" thickTop="1" thickBot="1">
      <c r="B9" s="1167" t="s">
        <v>32</v>
      </c>
      <c r="C9" s="558" t="s">
        <v>51</v>
      </c>
      <c r="D9" s="557">
        <f t="shared" ref="D9:L9" si="0">SUM(D10:D14)</f>
        <v>32293389.84</v>
      </c>
      <c r="E9" s="557">
        <f t="shared" si="0"/>
        <v>56989183.858166844</v>
      </c>
      <c r="F9" s="557">
        <f t="shared" si="0"/>
        <v>45887945.479308933</v>
      </c>
      <c r="G9" s="557">
        <f t="shared" si="0"/>
        <v>30361720.70829539</v>
      </c>
      <c r="H9" s="557">
        <f t="shared" ref="H9:H18" si="1">SUM(D9:G9)</f>
        <v>165532239.88577116</v>
      </c>
      <c r="I9" s="557">
        <f t="shared" si="0"/>
        <v>30977753.1494</v>
      </c>
      <c r="J9" s="557">
        <f t="shared" si="0"/>
        <v>52521156.074194722</v>
      </c>
      <c r="K9" s="557">
        <f t="shared" si="0"/>
        <v>39039199.697883077</v>
      </c>
      <c r="L9" s="557">
        <f t="shared" si="0"/>
        <v>26233231.865870774</v>
      </c>
      <c r="M9" s="557">
        <f t="shared" ref="M9:M18" si="2">SUM(I9:L9)</f>
        <v>148771340.78734857</v>
      </c>
      <c r="O9" s="1104" t="s">
        <v>32</v>
      </c>
      <c r="P9" s="1104">
        <f>D9</f>
        <v>32293389.84</v>
      </c>
      <c r="Q9" s="1104">
        <f>E9</f>
        <v>56989183.858166844</v>
      </c>
      <c r="R9" s="1104">
        <f>F9</f>
        <v>45887945.479308933</v>
      </c>
      <c r="S9" s="1104">
        <f>G9</f>
        <v>30361720.70829539</v>
      </c>
      <c r="T9" s="1104">
        <f t="shared" ref="T9:W9" si="3">I9</f>
        <v>30977753.1494</v>
      </c>
      <c r="U9" s="1104">
        <f t="shared" si="3"/>
        <v>52521156.074194722</v>
      </c>
      <c r="V9" s="1104">
        <f t="shared" si="3"/>
        <v>39039199.697883077</v>
      </c>
      <c r="W9" s="1104">
        <f t="shared" si="3"/>
        <v>26233231.865870774</v>
      </c>
      <c r="X9" s="1130">
        <f t="shared" ref="X9:AE9" si="4">P9/P$13</f>
        <v>0.46614832642795784</v>
      </c>
      <c r="Y9" s="1130">
        <f t="shared" si="4"/>
        <v>0.53012296454867103</v>
      </c>
      <c r="Z9" s="1130">
        <f t="shared" si="4"/>
        <v>0.53447110091521466</v>
      </c>
      <c r="AA9" s="1130">
        <f t="shared" si="4"/>
        <v>0.39768220504150764</v>
      </c>
      <c r="AB9" s="1130">
        <f t="shared" si="4"/>
        <v>0.47619089669148473</v>
      </c>
      <c r="AC9" s="1130">
        <f t="shared" si="4"/>
        <v>0.52955153199556415</v>
      </c>
      <c r="AD9" s="1130">
        <f t="shared" si="4"/>
        <v>0.51645751535121787</v>
      </c>
      <c r="AE9" s="1130">
        <f t="shared" si="4"/>
        <v>0.39709561074097943</v>
      </c>
    </row>
    <row r="10" spans="2:31" ht="13.8" thickBot="1">
      <c r="B10" s="1164"/>
      <c r="C10" s="1004" t="s">
        <v>9</v>
      </c>
      <c r="D10" s="1104">
        <f>'Overall Results PY 2016'!D11</f>
        <v>29859639.52</v>
      </c>
      <c r="E10" s="1104">
        <f>'Overall Results PY 2017'!D12</f>
        <v>43069646.288674608</v>
      </c>
      <c r="F10" s="1104">
        <f>'Overall Results PY 2018'!D12</f>
        <v>23212017.121977936</v>
      </c>
      <c r="G10" s="1104">
        <f>'Overall Results PY 2019'!D12</f>
        <v>19569053.989433181</v>
      </c>
      <c r="H10" s="1112">
        <f t="shared" si="1"/>
        <v>115710356.92008573</v>
      </c>
      <c r="I10" s="1104">
        <f>'Overall Results PY 2016'!G11</f>
        <v>28665253.939199999</v>
      </c>
      <c r="J10" s="1104">
        <f>'Overall Results PY 2017'!G12</f>
        <v>41346860.43712762</v>
      </c>
      <c r="K10" s="1104">
        <f>'Overall Results PY 2018'!G12</f>
        <v>22283536.466282818</v>
      </c>
      <c r="L10" s="1104">
        <f>'Overall Results PY 2019'!G12</f>
        <v>18786291.829855852</v>
      </c>
      <c r="M10" s="1112">
        <f t="shared" si="2"/>
        <v>111081942.67246628</v>
      </c>
      <c r="O10" s="1104" t="s">
        <v>33</v>
      </c>
      <c r="P10" s="1104">
        <f>D15</f>
        <v>18755248.301190775</v>
      </c>
      <c r="Q10" s="1104">
        <f>E15</f>
        <v>26233623.793359783</v>
      </c>
      <c r="R10" s="1104">
        <f>F15</f>
        <v>19502814.893882044</v>
      </c>
      <c r="S10" s="1104">
        <f>G15</f>
        <v>33444643.005321566</v>
      </c>
      <c r="T10" s="1104">
        <f t="shared" ref="T10:W10" si="5">I15</f>
        <v>15847040.018952617</v>
      </c>
      <c r="U10" s="1104">
        <f t="shared" si="5"/>
        <v>22380274.944678731</v>
      </c>
      <c r="V10" s="1104">
        <f t="shared" si="5"/>
        <v>16085163.30303042</v>
      </c>
      <c r="W10" s="1104">
        <f t="shared" si="5"/>
        <v>27289199.722228494</v>
      </c>
      <c r="X10" s="1108">
        <f t="shared" ref="X10:AE13" si="6">P10/P$13</f>
        <v>0.27072808555117234</v>
      </c>
      <c r="Y10" s="1108">
        <f t="shared" si="6"/>
        <v>0.24402957674919379</v>
      </c>
      <c r="Z10" s="1108">
        <f t="shared" si="6"/>
        <v>0.22715532016962639</v>
      </c>
      <c r="AA10" s="1108">
        <f t="shared" si="6"/>
        <v>0.43806276676369049</v>
      </c>
      <c r="AB10" s="1108">
        <f t="shared" si="6"/>
        <v>0.24360114693073054</v>
      </c>
      <c r="AC10" s="1108">
        <f t="shared" si="6"/>
        <v>0.22565209468531819</v>
      </c>
      <c r="AD10" s="1108">
        <f t="shared" si="6"/>
        <v>0.21279389787163458</v>
      </c>
      <c r="AE10" s="1108">
        <f t="shared" si="6"/>
        <v>0.41307992418688555</v>
      </c>
    </row>
    <row r="11" spans="2:31" ht="13.8" thickBot="1">
      <c r="B11" s="1164"/>
      <c r="C11" s="1004" t="s">
        <v>10</v>
      </c>
      <c r="D11" s="1104">
        <f>'Overall Results PY 2016'!D12</f>
        <v>658738.66</v>
      </c>
      <c r="E11" s="1104">
        <f>'Overall Results PY 2017'!D13</f>
        <v>6179481.4180539101</v>
      </c>
      <c r="F11" s="1104">
        <f>'Overall Results PY 2018'!D13</f>
        <v>16584681.17124003</v>
      </c>
      <c r="G11" s="1104">
        <f>'Overall Results PY 2019'!D13</f>
        <v>10792666.718862209</v>
      </c>
      <c r="H11" s="1112">
        <f t="shared" si="1"/>
        <v>34215567.968156144</v>
      </c>
      <c r="I11" s="1104">
        <f>'Overall Results PY 2016'!G12</f>
        <v>704850.36620000005</v>
      </c>
      <c r="J11" s="1104">
        <f>'Overall Results PY 2017'!G13</f>
        <v>3769483.6650128849</v>
      </c>
      <c r="K11" s="1104">
        <f>'Overall Results PY 2018'!G13</f>
        <v>12272664.066717623</v>
      </c>
      <c r="L11" s="1104">
        <f>'Overall Results PY 2019'!G13</f>
        <v>7446940.0360149238</v>
      </c>
      <c r="M11" s="1112">
        <f t="shared" si="2"/>
        <v>24193938.133945432</v>
      </c>
      <c r="O11" s="1104" t="s">
        <v>34</v>
      </c>
      <c r="P11" s="1104">
        <f>D19</f>
        <v>16307486</v>
      </c>
      <c r="Q11" s="1104">
        <f>E19</f>
        <v>21011479</v>
      </c>
      <c r="R11" s="1104">
        <f>F19</f>
        <v>19894420</v>
      </c>
      <c r="S11" s="1104">
        <f>G19</f>
        <v>11787812</v>
      </c>
      <c r="T11" s="1104">
        <f t="shared" ref="T11:W11" si="7">I19</f>
        <v>16307486</v>
      </c>
      <c r="U11" s="1104">
        <f t="shared" si="7"/>
        <v>21011479</v>
      </c>
      <c r="V11" s="1104">
        <f t="shared" si="7"/>
        <v>19894420</v>
      </c>
      <c r="W11" s="1104">
        <f t="shared" si="7"/>
        <v>11787812</v>
      </c>
      <c r="X11" s="1108">
        <f t="shared" si="6"/>
        <v>0.23539514881561138</v>
      </c>
      <c r="Y11" s="1108">
        <f t="shared" si="6"/>
        <v>0.19545230836703617</v>
      </c>
      <c r="Z11" s="1108">
        <f t="shared" si="6"/>
        <v>0.23171646602186899</v>
      </c>
      <c r="AA11" s="1108">
        <f t="shared" si="6"/>
        <v>0.15439846488983575</v>
      </c>
      <c r="AB11" s="1108">
        <f t="shared" si="6"/>
        <v>0.25067913556132915</v>
      </c>
      <c r="AC11" s="1108">
        <f t="shared" si="6"/>
        <v>0.21185102776916021</v>
      </c>
      <c r="AD11" s="1108">
        <f t="shared" si="6"/>
        <v>0.2631873297113394</v>
      </c>
      <c r="AE11" s="1108">
        <f t="shared" si="6"/>
        <v>0.17843353916029098</v>
      </c>
    </row>
    <row r="12" spans="2:31" ht="13.8" thickBot="1">
      <c r="B12" s="1164"/>
      <c r="C12" s="1104" t="s">
        <v>11</v>
      </c>
      <c r="D12" s="1104">
        <f>'Overall Results PY 2016'!D13</f>
        <v>467489.66</v>
      </c>
      <c r="E12" s="1104">
        <f>'Overall Results PY 2017'!D14</f>
        <v>0</v>
      </c>
      <c r="F12" s="1104">
        <f>'Overall Results PY 2018'!D14</f>
        <v>6124084.2873551184</v>
      </c>
      <c r="G12" s="1104">
        <f>'Overall Results PY 2019'!D14</f>
        <v>0</v>
      </c>
      <c r="H12" s="1112">
        <f t="shared" si="1"/>
        <v>6591573.9473551186</v>
      </c>
      <c r="I12" s="1104">
        <f>'Overall Results PY 2016'!G13</f>
        <v>467489.66</v>
      </c>
      <c r="J12" s="1104">
        <f>'Overall Results PY 2017'!G14</f>
        <v>0</v>
      </c>
      <c r="K12" s="1104">
        <f>'Overall Results PY 2018'!G14</f>
        <v>4531822.3726427872</v>
      </c>
      <c r="L12" s="1104">
        <f>'Overall Results PY 2019'!G14</f>
        <v>0</v>
      </c>
      <c r="M12" s="1112">
        <f t="shared" si="2"/>
        <v>4999312.0326427873</v>
      </c>
      <c r="O12" s="1104" t="s">
        <v>35</v>
      </c>
      <c r="P12" s="1104">
        <f>D23</f>
        <v>1920945</v>
      </c>
      <c r="Q12" s="1104">
        <f>E23</f>
        <v>3267534</v>
      </c>
      <c r="R12" s="1104">
        <f>F23</f>
        <v>571558</v>
      </c>
      <c r="S12" s="1104">
        <f>G23</f>
        <v>752516</v>
      </c>
      <c r="T12" s="1104">
        <f t="shared" ref="T12:W12" si="8">I23</f>
        <v>1920945</v>
      </c>
      <c r="U12" s="1104">
        <f t="shared" si="8"/>
        <v>3267534</v>
      </c>
      <c r="V12" s="1104">
        <f t="shared" si="8"/>
        <v>571558</v>
      </c>
      <c r="W12" s="1104">
        <f t="shared" si="8"/>
        <v>752516</v>
      </c>
      <c r="X12" s="1108">
        <f t="shared" si="6"/>
        <v>2.7728439205258529E-2</v>
      </c>
      <c r="Y12" s="1108">
        <f t="shared" si="6"/>
        <v>3.0395150335098979E-2</v>
      </c>
      <c r="Z12" s="1108">
        <f t="shared" si="6"/>
        <v>6.6571128932900476E-3</v>
      </c>
      <c r="AA12" s="1108">
        <f t="shared" si="6"/>
        <v>9.8565633049661483E-3</v>
      </c>
      <c r="AB12" s="1108">
        <f t="shared" si="6"/>
        <v>2.952882081645555E-2</v>
      </c>
      <c r="AC12" s="1108">
        <f t="shared" si="6"/>
        <v>3.2945345549957483E-2</v>
      </c>
      <c r="AD12" s="1108">
        <f t="shared" si="6"/>
        <v>7.5612570658080873E-3</v>
      </c>
      <c r="AE12" s="1108">
        <f t="shared" si="6"/>
        <v>1.1390925911843991E-2</v>
      </c>
    </row>
    <row r="13" spans="2:31" ht="13.8" thickBot="1">
      <c r="B13" s="1164"/>
      <c r="C13" s="1104" t="s">
        <v>53</v>
      </c>
      <c r="D13" s="1104">
        <f>'Overall Results PY 2016'!D14</f>
        <v>0</v>
      </c>
      <c r="E13" s="1104">
        <f>'Overall Results PY 2017'!D15</f>
        <v>5120961</v>
      </c>
      <c r="F13" s="1104">
        <f>'Overall Results PY 2018'!D15</f>
        <v>-157728.55826415098</v>
      </c>
      <c r="G13" s="1104">
        <f>'Overall Results PY 2019'!D15</f>
        <v>0</v>
      </c>
      <c r="H13" s="1112">
        <f t="shared" si="1"/>
        <v>4963232.4417358488</v>
      </c>
      <c r="I13" s="1104">
        <f>'Overall Results PY 2016'!G14</f>
        <v>0</v>
      </c>
      <c r="J13" s="1104">
        <f>'Overall Results PY 2017'!G15</f>
        <v>5120961</v>
      </c>
      <c r="K13" s="1104">
        <f>'Overall Results PY 2018'!G15</f>
        <v>-157728.55826415098</v>
      </c>
      <c r="L13" s="1104">
        <f>'Overall Results PY 2019'!G15</f>
        <v>0</v>
      </c>
      <c r="M13" s="1112">
        <f t="shared" si="2"/>
        <v>4963232.4417358488</v>
      </c>
      <c r="O13" s="532" t="s">
        <v>666</v>
      </c>
      <c r="P13" s="532">
        <f t="shared" ref="P13:W13" si="9">SUM(P9:P12)</f>
        <v>69277069.141190767</v>
      </c>
      <c r="Q13" s="532">
        <f t="shared" si="9"/>
        <v>107501820.65152663</v>
      </c>
      <c r="R13" s="532">
        <f t="shared" si="9"/>
        <v>85856738.373190969</v>
      </c>
      <c r="S13" s="532">
        <f t="shared" si="9"/>
        <v>76346691.713616952</v>
      </c>
      <c r="T13" s="532">
        <f t="shared" si="9"/>
        <v>65053224.168352619</v>
      </c>
      <c r="U13" s="532">
        <f t="shared" si="9"/>
        <v>99180444.018873453</v>
      </c>
      <c r="V13" s="532">
        <f t="shared" si="9"/>
        <v>75590341.000913501</v>
      </c>
      <c r="W13" s="532">
        <f t="shared" si="9"/>
        <v>66062759.588099271</v>
      </c>
      <c r="X13" s="1131">
        <f t="shared" si="6"/>
        <v>1</v>
      </c>
      <c r="Y13" s="1131">
        <f t="shared" si="6"/>
        <v>1</v>
      </c>
      <c r="Z13" s="1131">
        <f t="shared" si="6"/>
        <v>1</v>
      </c>
      <c r="AA13" s="1131">
        <f t="shared" si="6"/>
        <v>1</v>
      </c>
      <c r="AB13" s="1131">
        <f t="shared" si="6"/>
        <v>1</v>
      </c>
      <c r="AC13" s="1131">
        <f t="shared" si="6"/>
        <v>1</v>
      </c>
      <c r="AD13" s="1131">
        <f t="shared" si="6"/>
        <v>1</v>
      </c>
      <c r="AE13" s="1131">
        <f t="shared" si="6"/>
        <v>1</v>
      </c>
    </row>
    <row r="14" spans="2:31" ht="13.8" thickBot="1">
      <c r="B14" s="1165"/>
      <c r="C14" s="1104" t="s">
        <v>56</v>
      </c>
      <c r="D14" s="1104">
        <f>'Overall Results PY 2016'!D15</f>
        <v>1307522</v>
      </c>
      <c r="E14" s="1104">
        <f>'Overall Results PY 2017'!D16</f>
        <v>2619095.1514383266</v>
      </c>
      <c r="F14" s="1104">
        <f>'Overall Results PY 2018'!D16</f>
        <v>124891.45699999999</v>
      </c>
      <c r="G14" s="1104">
        <f>'Overall Results PY 2019'!D16</f>
        <v>0</v>
      </c>
      <c r="H14" s="1112">
        <f t="shared" si="1"/>
        <v>4051508.6084383265</v>
      </c>
      <c r="I14" s="1104">
        <f>'Overall Results PY 2016'!G15</f>
        <v>1140159.1839999999</v>
      </c>
      <c r="J14" s="1104">
        <f>'Overall Results PY 2017'!G16</f>
        <v>2283850.9720542207</v>
      </c>
      <c r="K14" s="1104">
        <f>'Overall Results PY 2018'!G16</f>
        <v>108905.350504</v>
      </c>
      <c r="L14" s="1104">
        <f>'Overall Results PY 2019'!G16</f>
        <v>0</v>
      </c>
      <c r="M14" s="1112">
        <f t="shared" si="2"/>
        <v>3532915.5065582208</v>
      </c>
    </row>
    <row r="15" spans="2:31" ht="13.8" thickBot="1">
      <c r="B15" s="1163" t="s">
        <v>33</v>
      </c>
      <c r="C15" s="554" t="s">
        <v>57</v>
      </c>
      <c r="D15" s="554">
        <f>SUM(D16:D18)+'Overall Results PY 2016'!D16</f>
        <v>18755248.301190775</v>
      </c>
      <c r="E15" s="554">
        <f>SUM(E16:E18)</f>
        <v>26233623.793359783</v>
      </c>
      <c r="F15" s="554">
        <f>SUM(F16:F18)</f>
        <v>19502814.893882044</v>
      </c>
      <c r="G15" s="554">
        <f>SUM(G16:G18)</f>
        <v>33444643.005321566</v>
      </c>
      <c r="H15" s="557">
        <f t="shared" si="1"/>
        <v>97936329.993754163</v>
      </c>
      <c r="I15" s="554">
        <f>SUM(I16:I18)+'Overall Results PY 2016'!G16</f>
        <v>15847040.018952617</v>
      </c>
      <c r="J15" s="554">
        <f>SUM(J16:J18)</f>
        <v>22380274.944678731</v>
      </c>
      <c r="K15" s="554">
        <f>SUM(K16:K18)</f>
        <v>16085163.30303042</v>
      </c>
      <c r="L15" s="554">
        <f>SUM(L16:L18)</f>
        <v>27289199.722228494</v>
      </c>
      <c r="M15" s="557">
        <f t="shared" si="2"/>
        <v>81601677.98889026</v>
      </c>
      <c r="O15" s="1105"/>
      <c r="P15" s="1105"/>
      <c r="Q15" s="1105"/>
      <c r="S15" s="1105"/>
      <c r="T15" s="1105"/>
      <c r="U15" s="1105"/>
      <c r="V15" s="1105"/>
    </row>
    <row r="16" spans="2:31" ht="13.8" thickBot="1">
      <c r="B16" s="1164"/>
      <c r="C16" s="1104" t="s">
        <v>14</v>
      </c>
      <c r="D16" s="1104">
        <f>'Overall Results PY 2016'!D17</f>
        <v>5536776.7911907742</v>
      </c>
      <c r="E16" s="1104">
        <f>'Overall Results PY 2017'!D18</f>
        <v>9360707.2934052572</v>
      </c>
      <c r="F16" s="1104">
        <f>'Overall Results PY 2018'!D18</f>
        <v>7085367.9542581188</v>
      </c>
      <c r="G16" s="1104">
        <f>'Overall Results PY 2019'!D18</f>
        <v>6636825.1887923656</v>
      </c>
      <c r="H16" s="1112">
        <f t="shared" si="1"/>
        <v>28619677.227646515</v>
      </c>
      <c r="I16" s="1104">
        <f>'Overall Results PY 2016'!G17</f>
        <v>4429421.4329526192</v>
      </c>
      <c r="J16" s="1104">
        <f>'Overall Results PY 2017'!G18</f>
        <v>7488565.8347242065</v>
      </c>
      <c r="K16" s="1104">
        <f>'Overall Results PY 2018'!G18</f>
        <v>5668294.3634064952</v>
      </c>
      <c r="L16" s="1104">
        <f>'Overall Results PY 2019'!G18</f>
        <v>5309460.1510338932</v>
      </c>
      <c r="M16" s="1112">
        <f t="shared" si="2"/>
        <v>22895741.782117214</v>
      </c>
      <c r="O16" s="1105"/>
      <c r="P16" s="1105"/>
      <c r="Q16" s="1105"/>
      <c r="S16" s="1105"/>
      <c r="T16" s="1105"/>
      <c r="U16" s="1105"/>
      <c r="V16" s="1105"/>
    </row>
    <row r="17" spans="2:31" ht="13.8" thickBot="1">
      <c r="B17" s="1164"/>
      <c r="C17" s="1104" t="s">
        <v>59</v>
      </c>
      <c r="D17" s="1104">
        <f>'Overall Results PY 2016'!D18</f>
        <v>1780321.8099999998</v>
      </c>
      <c r="E17" s="1104">
        <f>'Overall Results PY 2017'!D19</f>
        <v>4353778.3999545258</v>
      </c>
      <c r="F17" s="1104">
        <f>'Overall Results PY 2018'!D19</f>
        <v>4337456.9396239258</v>
      </c>
      <c r="G17" s="1104">
        <f>'Overall Results PY 2019'!D19</f>
        <v>1423120</v>
      </c>
      <c r="H17" s="1112">
        <f t="shared" si="1"/>
        <v>11894677.149578452</v>
      </c>
      <c r="I17" s="1104">
        <f>'Overall Results PY 2016'!G18</f>
        <v>1780321.8099999998</v>
      </c>
      <c r="J17" s="1104">
        <f>'Overall Results PY 2017'!G19</f>
        <v>4353778.3999545258</v>
      </c>
      <c r="K17" s="1104">
        <f>'Overall Results PY 2018'!G19</f>
        <v>4337456.9396239258</v>
      </c>
      <c r="L17" s="1104">
        <f>'Overall Results PY 2019'!G19</f>
        <v>1423120</v>
      </c>
      <c r="M17" s="1112">
        <f t="shared" si="2"/>
        <v>11894677.149578452</v>
      </c>
    </row>
    <row r="18" spans="2:31" ht="13.8" thickBot="1">
      <c r="B18" s="1164"/>
      <c r="C18" s="1104" t="s">
        <v>61</v>
      </c>
      <c r="D18" s="1104">
        <f>'Overall Results PY 2016'!D19</f>
        <v>11128338</v>
      </c>
      <c r="E18" s="1104">
        <f>'Overall Results PY 2017'!D20</f>
        <v>12519138.1</v>
      </c>
      <c r="F18" s="1104">
        <f>'Overall Results PY 2018'!D20</f>
        <v>8079990</v>
      </c>
      <c r="G18" s="1104">
        <f>'Overall Results PY 2019'!D20</f>
        <v>25384697.816529199</v>
      </c>
      <c r="H18" s="557">
        <f t="shared" si="1"/>
        <v>57112163.916529201</v>
      </c>
      <c r="I18" s="1104">
        <f>'Overall Results PY 2016'!G19</f>
        <v>9327485.0759999994</v>
      </c>
      <c r="J18" s="1104">
        <f>'Overall Results PY 2017'!G20</f>
        <v>10537930.710000001</v>
      </c>
      <c r="K18" s="1104">
        <f>'Overall Results PY 2018'!G20</f>
        <v>6079412</v>
      </c>
      <c r="L18" s="1104">
        <f>'Overall Results PY 2019'!G20</f>
        <v>20556619.5711946</v>
      </c>
      <c r="M18" s="1112">
        <f t="shared" si="2"/>
        <v>46501447.357194602</v>
      </c>
    </row>
    <row r="19" spans="2:31" ht="13.8" thickBot="1">
      <c r="B19" s="1164" t="s">
        <v>34</v>
      </c>
      <c r="C19" s="554" t="s">
        <v>63</v>
      </c>
      <c r="D19" s="554">
        <f t="shared" ref="D19:L19" si="10">SUM(D20)</f>
        <v>16307486</v>
      </c>
      <c r="E19" s="554">
        <f t="shared" si="10"/>
        <v>21011479</v>
      </c>
      <c r="F19" s="554">
        <f t="shared" si="10"/>
        <v>19894420</v>
      </c>
      <c r="G19" s="554">
        <f t="shared" si="10"/>
        <v>11787812</v>
      </c>
      <c r="H19" s="557">
        <f>G19</f>
        <v>11787812</v>
      </c>
      <c r="I19" s="554">
        <f t="shared" si="10"/>
        <v>16307486</v>
      </c>
      <c r="J19" s="554">
        <f t="shared" si="10"/>
        <v>21011479</v>
      </c>
      <c r="K19" s="554">
        <f t="shared" si="10"/>
        <v>19894420</v>
      </c>
      <c r="L19" s="554">
        <f t="shared" si="10"/>
        <v>11787812</v>
      </c>
      <c r="M19" s="557">
        <f>L19</f>
        <v>11787812</v>
      </c>
    </row>
    <row r="20" spans="2:31" ht="13.8" thickBot="1">
      <c r="B20" s="1164"/>
      <c r="C20" s="1104" t="s">
        <v>17</v>
      </c>
      <c r="D20" s="1104">
        <f>'Overall Results PY 2016'!D20</f>
        <v>16307486</v>
      </c>
      <c r="E20" s="1104">
        <f>'Overall Results PY 2017'!D22</f>
        <v>21011479</v>
      </c>
      <c r="F20" s="1104">
        <f>'Overall Results PY 2018'!D22</f>
        <v>19894420</v>
      </c>
      <c r="G20" s="1104">
        <f>'Overall Results PY 2019'!D22</f>
        <v>11787812</v>
      </c>
      <c r="H20" s="1112">
        <f>G20</f>
        <v>11787812</v>
      </c>
      <c r="I20" s="1104">
        <f>'Overall Results PY 2016'!G20</f>
        <v>16307486</v>
      </c>
      <c r="J20" s="1104">
        <f>'Overall Results PY 2017'!G22</f>
        <v>21011479</v>
      </c>
      <c r="K20" s="1104">
        <f>'Overall Results PY 2018'!G22</f>
        <v>19894420</v>
      </c>
      <c r="L20" s="1104">
        <f>'Overall Results PY 2019'!G22</f>
        <v>11787812</v>
      </c>
      <c r="M20" s="1112">
        <f>SUM(I20:L20)</f>
        <v>69001197</v>
      </c>
    </row>
    <row r="21" spans="2:31" ht="13.8" thickBot="1">
      <c r="B21" s="1164"/>
      <c r="C21" s="1104" t="s">
        <v>65</v>
      </c>
      <c r="D21" s="1168" t="s">
        <v>66</v>
      </c>
      <c r="E21" s="1168"/>
      <c r="F21" s="1168"/>
      <c r="G21" s="1168"/>
      <c r="H21" s="1168"/>
      <c r="I21" s="1168"/>
      <c r="J21" s="1168"/>
      <c r="K21" s="1168"/>
      <c r="L21" s="1168"/>
      <c r="M21" s="986"/>
    </row>
    <row r="22" spans="2:31" ht="13.8" thickBot="1">
      <c r="B22" s="1165"/>
      <c r="C22" s="1104" t="s">
        <v>67</v>
      </c>
      <c r="D22" s="1169"/>
      <c r="E22" s="1169"/>
      <c r="F22" s="1169"/>
      <c r="G22" s="1169"/>
      <c r="H22" s="1169"/>
      <c r="I22" s="1169"/>
      <c r="J22" s="1169"/>
      <c r="K22" s="1169"/>
      <c r="L22" s="1169"/>
      <c r="M22" s="986"/>
    </row>
    <row r="23" spans="2:31" ht="13.8" thickBot="1">
      <c r="B23" s="1163" t="s">
        <v>35</v>
      </c>
      <c r="C23" s="554" t="s">
        <v>68</v>
      </c>
      <c r="D23" s="554">
        <f t="shared" ref="D23:L23" si="11">SUM(D24:D25)</f>
        <v>1920945</v>
      </c>
      <c r="E23" s="554">
        <f t="shared" si="11"/>
        <v>3267534</v>
      </c>
      <c r="F23" s="554">
        <f t="shared" si="11"/>
        <v>571558</v>
      </c>
      <c r="G23" s="554">
        <f t="shared" si="11"/>
        <v>752516</v>
      </c>
      <c r="H23" s="557">
        <f>SUM(D23:G23)</f>
        <v>6512553</v>
      </c>
      <c r="I23" s="554">
        <f t="shared" si="11"/>
        <v>1920945</v>
      </c>
      <c r="J23" s="554">
        <f t="shared" si="11"/>
        <v>3267534</v>
      </c>
      <c r="K23" s="554">
        <f t="shared" si="11"/>
        <v>571558</v>
      </c>
      <c r="L23" s="554">
        <f t="shared" si="11"/>
        <v>752516</v>
      </c>
      <c r="M23" s="557">
        <f>SUM(I23:L23)</f>
        <v>6512553</v>
      </c>
    </row>
    <row r="24" spans="2:31" ht="13.8" thickBot="1">
      <c r="B24" s="1164"/>
      <c r="C24" s="1104" t="s">
        <v>20</v>
      </c>
      <c r="D24" s="1104">
        <f>'Overall Results PY 2016'!D23</f>
        <v>24087</v>
      </c>
      <c r="E24" s="1104">
        <f>'Overall Results PY 2017'!D26</f>
        <v>73990</v>
      </c>
      <c r="F24" s="1104">
        <f>'Overall Results PY 2018'!D26</f>
        <v>30791</v>
      </c>
      <c r="G24" s="1104">
        <f>'Overall Results PY 2019'!D26</f>
        <v>20164</v>
      </c>
      <c r="H24" s="1112">
        <f>SUM(D24:G24)</f>
        <v>149032</v>
      </c>
      <c r="I24" s="1104">
        <f>'Overall Results PY 2016'!G23</f>
        <v>24087</v>
      </c>
      <c r="J24" s="1104">
        <f>'Overall Results PY 2017'!G26</f>
        <v>73990</v>
      </c>
      <c r="K24" s="1104">
        <f>'Overall Results PY 2018'!G26</f>
        <v>30791</v>
      </c>
      <c r="L24" s="1104">
        <f>'Overall Results PY 2019'!G26</f>
        <v>20164</v>
      </c>
      <c r="M24" s="1112">
        <f>SUM(I24:L24)</f>
        <v>149032</v>
      </c>
    </row>
    <row r="25" spans="2:31" ht="13.8" thickBot="1">
      <c r="B25" s="1164"/>
      <c r="C25" s="1104" t="s">
        <v>19</v>
      </c>
      <c r="D25" s="1104">
        <f>'Overall Results PY 2016'!D24</f>
        <v>1896858</v>
      </c>
      <c r="E25" s="1104">
        <f>'Overall Results PY 2017'!D27</f>
        <v>3193544</v>
      </c>
      <c r="F25" s="1104">
        <f>'Overall Results PY 2018'!D27</f>
        <v>540767</v>
      </c>
      <c r="G25" s="1104">
        <f>'Overall Results PY 2019'!D27</f>
        <v>732352</v>
      </c>
      <c r="H25" s="1112">
        <f>SUM(D25:G25)</f>
        <v>6363521</v>
      </c>
      <c r="I25" s="1104">
        <f>'Overall Results PY 2016'!G24</f>
        <v>1896858</v>
      </c>
      <c r="J25" s="1104">
        <f>'Overall Results PY 2017'!G27</f>
        <v>3193544</v>
      </c>
      <c r="K25" s="1104">
        <f>'Overall Results PY 2018'!G27</f>
        <v>540767</v>
      </c>
      <c r="L25" s="1104">
        <f>'Overall Results PY 2019'!G27</f>
        <v>732352</v>
      </c>
      <c r="M25" s="1112">
        <f>SUM(I25:L25)</f>
        <v>6363521</v>
      </c>
    </row>
    <row r="26" spans="2:31" ht="13.8" thickBot="1">
      <c r="B26" s="1165"/>
      <c r="C26" s="1104" t="s">
        <v>21</v>
      </c>
      <c r="D26" s="1166" t="s">
        <v>71</v>
      </c>
      <c r="E26" s="1166"/>
      <c r="F26" s="1166"/>
      <c r="G26" s="1166"/>
      <c r="H26" s="1166"/>
      <c r="I26" s="1166"/>
      <c r="J26" s="1166"/>
      <c r="K26" s="1166"/>
      <c r="L26" s="1166"/>
      <c r="M26"/>
    </row>
    <row r="27" spans="2:31" ht="13.8" thickBot="1">
      <c r="B27" s="396" t="s">
        <v>666</v>
      </c>
      <c r="C27" s="396"/>
      <c r="D27" s="396">
        <f t="shared" ref="D27:M27" si="12">SUM(D9,D15,D19,D23)</f>
        <v>69277069.141190767</v>
      </c>
      <c r="E27" s="396">
        <f t="shared" si="12"/>
        <v>107501820.65152663</v>
      </c>
      <c r="F27" s="396">
        <f t="shared" si="12"/>
        <v>85856738.373190969</v>
      </c>
      <c r="G27" s="396">
        <f t="shared" si="12"/>
        <v>76346691.713616952</v>
      </c>
      <c r="H27" s="396">
        <f t="shared" si="12"/>
        <v>281768934.8795253</v>
      </c>
      <c r="I27" s="396">
        <f t="shared" si="12"/>
        <v>65053224.168352619</v>
      </c>
      <c r="J27" s="396">
        <f t="shared" si="12"/>
        <v>99180444.018873453</v>
      </c>
      <c r="K27" s="396">
        <f t="shared" si="12"/>
        <v>75590341.000913501</v>
      </c>
      <c r="L27" s="396">
        <f t="shared" si="12"/>
        <v>66062759.588099271</v>
      </c>
      <c r="M27" s="396">
        <f t="shared" si="12"/>
        <v>248673383.77623883</v>
      </c>
    </row>
    <row r="29" spans="2:31">
      <c r="H29" s="564">
        <f>'Overall Results PY 2019'!D80</f>
        <v>281768934.8795253</v>
      </c>
      <c r="M29" s="564">
        <f>'Overall Results PY 2019'!G80</f>
        <v>248673383.7762388</v>
      </c>
    </row>
    <row r="31" spans="2:31">
      <c r="O31" s="1158" t="s">
        <v>37</v>
      </c>
      <c r="P31" s="1158"/>
      <c r="Q31" s="1158"/>
      <c r="R31" s="1158"/>
      <c r="S31" s="1158"/>
      <c r="T31" s="1158"/>
      <c r="U31" s="1158"/>
      <c r="V31" s="1158"/>
      <c r="W31" s="1100"/>
    </row>
    <row r="32" spans="2:31" ht="13.8" thickBot="1">
      <c r="B32" s="1159" t="s">
        <v>23</v>
      </c>
      <c r="C32" s="1159" t="s">
        <v>46</v>
      </c>
      <c r="D32" s="1103"/>
      <c r="E32" s="1103" t="s">
        <v>24</v>
      </c>
      <c r="F32" s="1103"/>
      <c r="G32" s="301"/>
      <c r="H32" s="1110"/>
      <c r="I32" s="1103"/>
      <c r="J32" s="1103" t="s">
        <v>25</v>
      </c>
      <c r="K32" s="1103"/>
      <c r="L32" s="1103"/>
      <c r="M32" s="1110"/>
      <c r="O32" s="1159" t="s">
        <v>23</v>
      </c>
      <c r="P32" s="1162" t="s">
        <v>24</v>
      </c>
      <c r="Q32" s="1162"/>
      <c r="R32" s="1162"/>
      <c r="S32" s="1170"/>
      <c r="T32" s="1161" t="s">
        <v>25</v>
      </c>
      <c r="U32" s="1162"/>
      <c r="V32" s="1162"/>
      <c r="W32" s="1162"/>
      <c r="X32" s="1162" t="s">
        <v>24</v>
      </c>
      <c r="Y32" s="1162"/>
      <c r="Z32" s="1162"/>
      <c r="AA32" s="1170"/>
      <c r="AB32" s="1161" t="s">
        <v>25</v>
      </c>
      <c r="AC32" s="1162"/>
      <c r="AD32" s="1162"/>
      <c r="AE32" s="1162"/>
    </row>
    <row r="33" spans="2:31" ht="14.4" thickTop="1" thickBot="1">
      <c r="B33" s="1160"/>
      <c r="C33" s="1160"/>
      <c r="D33" s="1102" t="s">
        <v>732</v>
      </c>
      <c r="E33" s="1102" t="s">
        <v>733</v>
      </c>
      <c r="F33" s="1102" t="s">
        <v>734</v>
      </c>
      <c r="G33" s="439" t="s">
        <v>735</v>
      </c>
      <c r="H33" s="1109" t="s">
        <v>736</v>
      </c>
      <c r="I33" s="1102" t="s">
        <v>732</v>
      </c>
      <c r="J33" s="1102" t="s">
        <v>733</v>
      </c>
      <c r="K33" s="1102" t="s">
        <v>734</v>
      </c>
      <c r="L33" s="439" t="s">
        <v>735</v>
      </c>
      <c r="M33" s="1109"/>
      <c r="O33" s="1160"/>
      <c r="P33" s="1102" t="s">
        <v>732</v>
      </c>
      <c r="Q33" s="1102" t="s">
        <v>733</v>
      </c>
      <c r="R33" s="1102" t="s">
        <v>734</v>
      </c>
      <c r="S33" s="439" t="s">
        <v>735</v>
      </c>
      <c r="T33" s="1102" t="s">
        <v>732</v>
      </c>
      <c r="U33" s="1102" t="s">
        <v>733</v>
      </c>
      <c r="V33" s="1102" t="s">
        <v>734</v>
      </c>
      <c r="W33" s="439" t="s">
        <v>735</v>
      </c>
      <c r="X33" s="1132" t="s">
        <v>732</v>
      </c>
      <c r="Y33" s="1132" t="s">
        <v>733</v>
      </c>
      <c r="Z33" s="1132" t="s">
        <v>734</v>
      </c>
      <c r="AA33" s="1133" t="s">
        <v>735</v>
      </c>
      <c r="AB33" s="1132" t="s">
        <v>732</v>
      </c>
      <c r="AC33" s="1132" t="s">
        <v>733</v>
      </c>
      <c r="AD33" s="1132" t="s">
        <v>734</v>
      </c>
      <c r="AE33" s="1133" t="s">
        <v>735</v>
      </c>
    </row>
    <row r="34" spans="2:31" ht="14.4" thickTop="1" thickBot="1">
      <c r="B34" s="1167" t="s">
        <v>32</v>
      </c>
      <c r="C34" s="558" t="s">
        <v>51</v>
      </c>
      <c r="D34" s="557">
        <f t="shared" ref="D34:L34" si="13">SUM(D35:D39)</f>
        <v>4696.57</v>
      </c>
      <c r="E34" s="557">
        <f t="shared" si="13"/>
        <v>9187.1240184618418</v>
      </c>
      <c r="F34" s="557">
        <f t="shared" si="13"/>
        <v>8468.7273653531538</v>
      </c>
      <c r="G34" s="557">
        <f t="shared" si="13"/>
        <v>6313.4386768044915</v>
      </c>
      <c r="H34" s="557">
        <f>SUM(D34:G34)</f>
        <v>28665.860060619489</v>
      </c>
      <c r="I34" s="557">
        <f t="shared" si="13"/>
        <v>4504.4363999999996</v>
      </c>
      <c r="J34" s="557">
        <f t="shared" si="13"/>
        <v>8280.9650803199766</v>
      </c>
      <c r="K34" s="557">
        <f t="shared" si="13"/>
        <v>7224.3118079636479</v>
      </c>
      <c r="L34" s="557">
        <f t="shared" si="13"/>
        <v>5548.054882088456</v>
      </c>
      <c r="M34" s="557">
        <f>SUM(I34:L34)</f>
        <v>25557.768170372081</v>
      </c>
      <c r="O34" s="1104" t="s">
        <v>32</v>
      </c>
      <c r="P34" s="1104">
        <f>D34</f>
        <v>4696.57</v>
      </c>
      <c r="Q34" s="1104">
        <f>E34</f>
        <v>9187.1240184618418</v>
      </c>
      <c r="R34" s="1104">
        <f>F34</f>
        <v>8468.7273653531538</v>
      </c>
      <c r="S34" s="1104">
        <f>G34</f>
        <v>6313.4386768044915</v>
      </c>
      <c r="T34" s="1104">
        <f t="shared" ref="T34:W34" si="14">I34</f>
        <v>4504.4363999999996</v>
      </c>
      <c r="U34" s="1104">
        <f t="shared" si="14"/>
        <v>8280.9650803199766</v>
      </c>
      <c r="V34" s="1104">
        <f t="shared" si="14"/>
        <v>7224.3118079636479</v>
      </c>
      <c r="W34" s="1104">
        <f t="shared" si="14"/>
        <v>5548.054882088456</v>
      </c>
      <c r="X34" s="1108">
        <f>P34/P$38</f>
        <v>0.18114484335934913</v>
      </c>
      <c r="Y34" s="1108">
        <f t="shared" ref="Y34:Y38" si="15">Q34/Q$38</f>
        <v>0.16293161996606928</v>
      </c>
      <c r="Z34" s="1108">
        <f t="shared" ref="Z34:Z38" si="16">R34/R$38</f>
        <v>0.15878326381552954</v>
      </c>
      <c r="AA34" s="1108">
        <f t="shared" ref="AA34:AA38" si="17">S34/S$38</f>
        <v>0.11741915954271714</v>
      </c>
      <c r="AB34" s="1108">
        <f t="shared" ref="AB34:AB38" si="18">T34/T$38</f>
        <v>0.1806616782289677</v>
      </c>
      <c r="AC34" s="1108">
        <f t="shared" ref="AC34:AC38" si="19">U34/U$38</f>
        <v>0.15308143236035229</v>
      </c>
      <c r="AD34" s="1108">
        <f t="shared" ref="AD34:AD38" si="20">V34/V$38</f>
        <v>0.14133983950230128</v>
      </c>
      <c r="AE34" s="1108">
        <f t="shared" ref="AE34:AE38" si="21">W34/W$38</f>
        <v>0.10750977067086377</v>
      </c>
    </row>
    <row r="35" spans="2:31" ht="13.8" thickBot="1">
      <c r="B35" s="1164"/>
      <c r="C35" s="1004" t="s">
        <v>9</v>
      </c>
      <c r="D35" s="1104">
        <f>'Overall Results PY 2016'!D33</f>
        <v>4360.1000000000004</v>
      </c>
      <c r="E35" s="1104">
        <f>'Overall Results PY 2017'!D37</f>
        <v>7333.2122101199684</v>
      </c>
      <c r="F35" s="1104">
        <f>'Overall Results PY 2018'!D37</f>
        <v>4392.200756223845</v>
      </c>
      <c r="G35" s="1104">
        <f>'Overall Results PY 2019'!D37</f>
        <v>4414.0081299753947</v>
      </c>
      <c r="H35" s="1112">
        <f t="shared" ref="H35:H43" si="22">SUM(D35:G35)</f>
        <v>20499.521096319208</v>
      </c>
      <c r="I35" s="1104">
        <f>'Overall Results PY 2016'!G33</f>
        <v>4185.6959999999999</v>
      </c>
      <c r="J35" s="1104">
        <f>'Overall Results PY 2017'!G37</f>
        <v>7039.8837217151695</v>
      </c>
      <c r="K35" s="1104">
        <f>'Overall Results PY 2018'!G37</f>
        <v>4216.5528539748911</v>
      </c>
      <c r="L35" s="1104">
        <f>'Overall Results PY 2019'!G37</f>
        <v>4237.4478047763787</v>
      </c>
      <c r="M35" s="1112">
        <f t="shared" ref="M35:M43" si="23">SUM(I35:L35)</f>
        <v>19679.580380466439</v>
      </c>
      <c r="O35" s="1104" t="s">
        <v>33</v>
      </c>
      <c r="P35" s="1104">
        <f>D40</f>
        <v>4574.7689527600978</v>
      </c>
      <c r="Q35" s="1104">
        <f>E40</f>
        <v>7796.7521359838138</v>
      </c>
      <c r="R35" s="1104">
        <f>F40</f>
        <v>5162.1389234279522</v>
      </c>
      <c r="S35" s="1104">
        <f>G40</f>
        <v>7262.3471759971571</v>
      </c>
      <c r="T35" s="1104">
        <f t="shared" ref="T35:W35" si="24">I40</f>
        <v>3772.743162208078</v>
      </c>
      <c r="U35" s="1104">
        <f t="shared" si="24"/>
        <v>6411.6957087870514</v>
      </c>
      <c r="V35" s="1104">
        <f t="shared" si="24"/>
        <v>4184.4767777069719</v>
      </c>
      <c r="W35" s="1104">
        <f t="shared" si="24"/>
        <v>5864.4675869527264</v>
      </c>
      <c r="X35" s="1108">
        <f t="shared" ref="X35:X38" si="25">P35/P$38</f>
        <v>0.17644702524458097</v>
      </c>
      <c r="Y35" s="1108">
        <f t="shared" si="15"/>
        <v>0.13827368101671064</v>
      </c>
      <c r="Z35" s="1108">
        <f t="shared" si="16"/>
        <v>9.6786828902348715E-2</v>
      </c>
      <c r="AA35" s="1108">
        <f t="shared" si="17"/>
        <v>0.13506723441315185</v>
      </c>
      <c r="AB35" s="1108">
        <f t="shared" si="18"/>
        <v>0.1513152924550947</v>
      </c>
      <c r="AC35" s="1108">
        <f t="shared" si="19"/>
        <v>0.11852622894068772</v>
      </c>
      <c r="AD35" s="1108">
        <f t="shared" si="20"/>
        <v>8.1867074938577492E-2</v>
      </c>
      <c r="AE35" s="1108">
        <f t="shared" si="21"/>
        <v>0.11364119115250475</v>
      </c>
    </row>
    <row r="36" spans="2:31" ht="13.8" thickBot="1">
      <c r="B36" s="1164"/>
      <c r="C36" s="1004" t="s">
        <v>10</v>
      </c>
      <c r="D36" s="1104">
        <f>'Overall Results PY 2016'!D34</f>
        <v>92.32</v>
      </c>
      <c r="E36" s="1104">
        <f>'Overall Results PY 2017'!D38</f>
        <v>1433.3196117149121</v>
      </c>
      <c r="F36" s="1104">
        <f>'Overall Results PY 2018'!D38</f>
        <v>3376.8511057571382</v>
      </c>
      <c r="G36" s="1104">
        <f>'Overall Results PY 2019'!D38</f>
        <v>1899.430546829097</v>
      </c>
      <c r="H36" s="1112">
        <f t="shared" si="22"/>
        <v>6801.9212643011469</v>
      </c>
      <c r="I36" s="1104">
        <f>'Overall Results PY 2016'!G34</f>
        <v>98.782399999999996</v>
      </c>
      <c r="J36" s="1104">
        <f>'Overall Results PY 2017'!G38</f>
        <v>874.32496314609637</v>
      </c>
      <c r="K36" s="1104">
        <f>'Overall Results PY 2018'!G38</f>
        <v>2498.869818260282</v>
      </c>
      <c r="L36" s="1104">
        <f>'Overall Results PY 2019'!G38</f>
        <v>1310.6070773120769</v>
      </c>
      <c r="M36" s="1112">
        <f t="shared" si="23"/>
        <v>4782.5842587184552</v>
      </c>
      <c r="O36" s="1104" t="s">
        <v>34</v>
      </c>
      <c r="P36" s="1104">
        <f>D44</f>
        <v>2232</v>
      </c>
      <c r="Q36" s="1104">
        <f>E44</f>
        <v>3808.0987903225805</v>
      </c>
      <c r="R36" s="1104">
        <f>F44</f>
        <v>3413.0222003225808</v>
      </c>
      <c r="S36" s="1104">
        <f>G44</f>
        <v>3291</v>
      </c>
      <c r="T36" s="1104">
        <f t="shared" ref="T36:W36" si="26">I44</f>
        <v>2232</v>
      </c>
      <c r="U36" s="1104">
        <f t="shared" si="26"/>
        <v>3808.0987903225805</v>
      </c>
      <c r="V36" s="1104">
        <f t="shared" si="26"/>
        <v>3413.0222003225808</v>
      </c>
      <c r="W36" s="1104">
        <f t="shared" si="26"/>
        <v>3291</v>
      </c>
      <c r="X36" s="1108">
        <f t="shared" si="25"/>
        <v>8.6087355320599343E-2</v>
      </c>
      <c r="Y36" s="1108">
        <f t="shared" si="15"/>
        <v>6.7535792882653115E-2</v>
      </c>
      <c r="Z36" s="1108">
        <f t="shared" si="16"/>
        <v>6.3992000339885821E-2</v>
      </c>
      <c r="AA36" s="1108">
        <f t="shared" si="17"/>
        <v>6.1206970374925618E-2</v>
      </c>
      <c r="AB36" s="1108">
        <f t="shared" si="18"/>
        <v>8.9519937679008177E-2</v>
      </c>
      <c r="AC36" s="1108">
        <f t="shared" si="19"/>
        <v>7.0396289772759232E-2</v>
      </c>
      <c r="AD36" s="1108">
        <f t="shared" si="20"/>
        <v>6.6773974163133479E-2</v>
      </c>
      <c r="AE36" s="1108">
        <f t="shared" si="21"/>
        <v>6.3772738878283428E-2</v>
      </c>
    </row>
    <row r="37" spans="2:31" ht="13.8" thickBot="1">
      <c r="B37" s="1164"/>
      <c r="C37" s="1104" t="s">
        <v>11</v>
      </c>
      <c r="D37" s="1104">
        <f>'Overall Results PY 2016'!D35</f>
        <v>55.15</v>
      </c>
      <c r="E37" s="1104">
        <f>'Overall Results PY 2017'!D39</f>
        <v>0</v>
      </c>
      <c r="F37" s="1104">
        <f>'Overall Results PY 2018'!D39</f>
        <v>723.0411141988377</v>
      </c>
      <c r="G37" s="1104">
        <f>'Overall Results PY 2019'!D39</f>
        <v>0</v>
      </c>
      <c r="H37" s="1112">
        <f t="shared" si="22"/>
        <v>778.19111419883768</v>
      </c>
      <c r="I37" s="1104">
        <f>'Overall Results PY 2016'!G35</f>
        <v>55.15</v>
      </c>
      <c r="J37" s="1104">
        <f>'Overall Results PY 2017'!G39</f>
        <v>0</v>
      </c>
      <c r="K37" s="1104">
        <f>'Overall Results PY 2018'!G39</f>
        <v>535.05042450713995</v>
      </c>
      <c r="L37" s="1104">
        <f>'Overall Results PY 2019'!G39</f>
        <v>0</v>
      </c>
      <c r="M37" s="1112">
        <f t="shared" si="23"/>
        <v>590.20042450713993</v>
      </c>
      <c r="O37" s="1104" t="s">
        <v>35</v>
      </c>
      <c r="P37" s="1104">
        <f>D48</f>
        <v>14423.813666666669</v>
      </c>
      <c r="Q37" s="1104">
        <f>E48</f>
        <v>35594.403711351872</v>
      </c>
      <c r="R37" s="1104">
        <f>F48</f>
        <v>36291.25</v>
      </c>
      <c r="S37" s="1104">
        <f>G48</f>
        <v>36901.599999999999</v>
      </c>
      <c r="T37" s="1104">
        <f t="shared" ref="T37:W37" si="27">I48</f>
        <v>14423.813666666669</v>
      </c>
      <c r="U37" s="1104">
        <f t="shared" si="27"/>
        <v>35594.403711351872</v>
      </c>
      <c r="V37" s="1104">
        <f t="shared" si="27"/>
        <v>36291.25</v>
      </c>
      <c r="W37" s="1104">
        <f t="shared" si="27"/>
        <v>36901.599999999999</v>
      </c>
      <c r="X37" s="1108">
        <f t="shared" si="25"/>
        <v>0.55632077607547059</v>
      </c>
      <c r="Y37" s="1108">
        <f t="shared" si="15"/>
        <v>0.63125890613456692</v>
      </c>
      <c r="Z37" s="1108">
        <f t="shared" si="16"/>
        <v>0.68043790694223594</v>
      </c>
      <c r="AA37" s="1108">
        <f t="shared" si="17"/>
        <v>0.68630663566920547</v>
      </c>
      <c r="AB37" s="1108">
        <f t="shared" si="18"/>
        <v>0.57850309163692948</v>
      </c>
      <c r="AC37" s="1108">
        <f t="shared" si="19"/>
        <v>0.65799604892620078</v>
      </c>
      <c r="AD37" s="1108">
        <f t="shared" si="20"/>
        <v>0.71001911139598783</v>
      </c>
      <c r="AE37" s="1108">
        <f t="shared" si="21"/>
        <v>0.71507629929834815</v>
      </c>
    </row>
    <row r="38" spans="2:31" ht="13.8" thickBot="1">
      <c r="B38" s="1164"/>
      <c r="C38" s="1104" t="s">
        <v>53</v>
      </c>
      <c r="D38" s="1104">
        <f>'Overall Results PY 2016'!D36</f>
        <v>0</v>
      </c>
      <c r="E38" s="1104">
        <f>'Overall Results PY 2017'!D40</f>
        <v>0</v>
      </c>
      <c r="F38" s="1104">
        <f>'Overall Results PY 2018'!D40</f>
        <v>-45.206844826665716</v>
      </c>
      <c r="G38" s="1104">
        <f>'Overall Results PY 2019'!D40</f>
        <v>0</v>
      </c>
      <c r="H38" s="1112">
        <f t="shared" si="22"/>
        <v>-45.206844826665716</v>
      </c>
      <c r="I38" s="1104">
        <f>'Overall Results PY 2016'!G36</f>
        <v>0</v>
      </c>
      <c r="J38" s="1104">
        <f>'Overall Results PY 2017'!G40</f>
        <v>0</v>
      </c>
      <c r="K38" s="1104">
        <f>'Overall Results PY 2018'!G40</f>
        <v>-45.206844826665716</v>
      </c>
      <c r="L38" s="1104">
        <f>'Overall Results PY 2019'!G40</f>
        <v>0</v>
      </c>
      <c r="M38" s="1112">
        <f t="shared" si="23"/>
        <v>-45.206844826665716</v>
      </c>
      <c r="O38" s="532" t="s">
        <v>36</v>
      </c>
      <c r="P38" s="532">
        <f t="shared" ref="P38:W38" si="28">SUM(P34:P37)</f>
        <v>25927.152619426764</v>
      </c>
      <c r="Q38" s="532">
        <f t="shared" si="28"/>
        <v>56386.378656120112</v>
      </c>
      <c r="R38" s="532">
        <f t="shared" si="28"/>
        <v>53335.138489103687</v>
      </c>
      <c r="S38" s="532">
        <f t="shared" si="28"/>
        <v>53768.385852801643</v>
      </c>
      <c r="T38" s="532">
        <f t="shared" si="28"/>
        <v>24932.993228874744</v>
      </c>
      <c r="U38" s="532">
        <f t="shared" si="28"/>
        <v>54095.163290781478</v>
      </c>
      <c r="V38" s="532">
        <f t="shared" si="28"/>
        <v>51113.060785993199</v>
      </c>
      <c r="W38" s="532">
        <f t="shared" si="28"/>
        <v>51605.122469041176</v>
      </c>
      <c r="X38" s="1131">
        <f t="shared" si="25"/>
        <v>1</v>
      </c>
      <c r="Y38" s="1131">
        <f t="shared" si="15"/>
        <v>1</v>
      </c>
      <c r="Z38" s="1131">
        <f t="shared" si="16"/>
        <v>1</v>
      </c>
      <c r="AA38" s="1131">
        <f t="shared" si="17"/>
        <v>1</v>
      </c>
      <c r="AB38" s="1131">
        <f t="shared" si="18"/>
        <v>1</v>
      </c>
      <c r="AC38" s="1131">
        <f t="shared" si="19"/>
        <v>1</v>
      </c>
      <c r="AD38" s="1131">
        <f t="shared" si="20"/>
        <v>1</v>
      </c>
      <c r="AE38" s="1131">
        <f t="shared" si="21"/>
        <v>1</v>
      </c>
    </row>
    <row r="39" spans="2:31" ht="13.8" thickBot="1">
      <c r="B39" s="1165"/>
      <c r="C39" s="1104" t="s">
        <v>56</v>
      </c>
      <c r="D39" s="1104">
        <f>'Overall Results PY 2016'!D37</f>
        <v>189</v>
      </c>
      <c r="E39" s="1104">
        <f>'Overall Results PY 2017'!D41</f>
        <v>420.59219662696194</v>
      </c>
      <c r="F39" s="1104">
        <f>'Overall Results PY 2018'!D41</f>
        <v>21.841234</v>
      </c>
      <c r="G39" s="1104">
        <f>'Overall Results PY 2019'!D41</f>
        <v>0</v>
      </c>
      <c r="H39" s="1112">
        <f t="shared" si="22"/>
        <v>631.43343062696192</v>
      </c>
      <c r="I39" s="1104">
        <f>'Overall Results PY 2016'!G37</f>
        <v>164.80799999999999</v>
      </c>
      <c r="J39" s="1104">
        <f>'Overall Results PY 2017'!G41</f>
        <v>366.75639545871081</v>
      </c>
      <c r="K39" s="1104">
        <f>'Overall Results PY 2018'!G41</f>
        <v>19.045556048000002</v>
      </c>
      <c r="L39" s="1104">
        <f>'Overall Results PY 2019'!G41</f>
        <v>0</v>
      </c>
      <c r="M39" s="1112">
        <f t="shared" si="23"/>
        <v>550.60995150671079</v>
      </c>
    </row>
    <row r="40" spans="2:31" ht="13.8" thickBot="1">
      <c r="B40" s="1163" t="s">
        <v>33</v>
      </c>
      <c r="C40" s="554" t="s">
        <v>57</v>
      </c>
      <c r="D40" s="554">
        <f>SUM(D41:D43)+'Overall Results PY 2016'!D38</f>
        <v>4574.7689527600978</v>
      </c>
      <c r="E40" s="554">
        <f>SUM(E41:E43)</f>
        <v>7796.7521359838138</v>
      </c>
      <c r="F40" s="554">
        <f>SUM(F41:F43)</f>
        <v>5162.1389234279522</v>
      </c>
      <c r="G40" s="554">
        <f>SUM(G41:G43)</f>
        <v>7262.3471759971571</v>
      </c>
      <c r="H40" s="557">
        <f>SUM(D40:G40)</f>
        <v>24796.007188169024</v>
      </c>
      <c r="I40" s="554">
        <f>SUM(I41:I43)+'Overall Results PY 2016'!G38</f>
        <v>3772.743162208078</v>
      </c>
      <c r="J40" s="554">
        <f>SUM(J41:J43)</f>
        <v>6411.6957087870514</v>
      </c>
      <c r="K40" s="554">
        <f>SUM(K41:K43)</f>
        <v>4184.4767777069719</v>
      </c>
      <c r="L40" s="554">
        <f>SUM(L41:L43)</f>
        <v>5864.4675869527264</v>
      </c>
      <c r="M40" s="557">
        <f t="shared" si="23"/>
        <v>20233.383235654826</v>
      </c>
    </row>
    <row r="41" spans="2:31" ht="13.8" thickBot="1">
      <c r="B41" s="1164"/>
      <c r="C41" s="1104" t="s">
        <v>14</v>
      </c>
      <c r="D41" s="1104">
        <f>'Overall Results PY 2016'!D39</f>
        <v>2961.3289527600978</v>
      </c>
      <c r="E41" s="1104">
        <f>'Overall Results PY 2017'!D43</f>
        <v>5827.8321359838137</v>
      </c>
      <c r="F41" s="1104">
        <f>'Overall Results PY 2018'!D43</f>
        <v>3453.3107286049058</v>
      </c>
      <c r="G41" s="1104">
        <f>'Overall Results PY 2019'!D43</f>
        <v>3611.1534701573273</v>
      </c>
      <c r="H41" s="1112">
        <f t="shared" si="22"/>
        <v>15853.625287506144</v>
      </c>
      <c r="I41" s="1104">
        <f>'Overall Results PY 2016'!G39</f>
        <v>2369.0631622080782</v>
      </c>
      <c r="J41" s="1104">
        <f>'Overall Results PY 2017'!G43</f>
        <v>4662.2657087870512</v>
      </c>
      <c r="K41" s="1104">
        <f>'Overall Results PY 2018'!G43</f>
        <v>2762.648582883925</v>
      </c>
      <c r="L41" s="1104">
        <f>'Overall Results PY 2019'!G43</f>
        <v>2888.9227761258621</v>
      </c>
      <c r="M41" s="1112">
        <f t="shared" si="23"/>
        <v>12682.900230004918</v>
      </c>
    </row>
    <row r="42" spans="2:31" ht="13.8" thickBot="1">
      <c r="B42" s="1164"/>
      <c r="C42" s="1104" t="s">
        <v>59</v>
      </c>
      <c r="D42" s="1104">
        <f>'Overall Results PY 2016'!D40</f>
        <v>189.01</v>
      </c>
      <c r="E42" s="1104">
        <f>'Overall Results PY 2017'!D44</f>
        <v>547.92000000000007</v>
      </c>
      <c r="F42" s="1104">
        <f>'Overall Results PY 2018'!D44</f>
        <v>571.82819482304637</v>
      </c>
      <c r="G42" s="1104">
        <f>'Overall Results PY 2019'!D44</f>
        <v>172.22</v>
      </c>
      <c r="H42" s="1112">
        <f t="shared" si="22"/>
        <v>1480.9781948230464</v>
      </c>
      <c r="I42" s="1104">
        <f>'Overall Results PY 2016'!G40</f>
        <v>189.01</v>
      </c>
      <c r="J42" s="1104">
        <f>'Overall Results PY 2017'!G44</f>
        <v>547.92000000000007</v>
      </c>
      <c r="K42" s="1104">
        <f>'Overall Results PY 2018'!G44</f>
        <v>571.82819482304637</v>
      </c>
      <c r="L42" s="1104">
        <f>'Overall Results PY 2019'!G44</f>
        <v>172.22</v>
      </c>
      <c r="M42" s="1112">
        <f t="shared" si="23"/>
        <v>1480.9781948230464</v>
      </c>
    </row>
    <row r="43" spans="2:31" ht="13.8" thickBot="1">
      <c r="B43" s="1164"/>
      <c r="C43" s="1104" t="s">
        <v>61</v>
      </c>
      <c r="D43" s="1104">
        <f>'Overall Results PY 2016'!D41</f>
        <v>1296</v>
      </c>
      <c r="E43" s="1104">
        <f>'Overall Results PY 2017'!D45</f>
        <v>1421</v>
      </c>
      <c r="F43" s="1104">
        <f>'Overall Results PY 2018'!D45</f>
        <v>1137</v>
      </c>
      <c r="G43" s="1104">
        <f>'Overall Results PY 2019'!D45</f>
        <v>3478.97370583983</v>
      </c>
      <c r="H43" s="1112">
        <f t="shared" si="22"/>
        <v>7332.9737058398296</v>
      </c>
      <c r="I43" s="1104">
        <f>'Overall Results PY 2016'!G41</f>
        <v>1086.24</v>
      </c>
      <c r="J43" s="1104">
        <f>'Overall Results PY 2017'!G45</f>
        <v>1201.51</v>
      </c>
      <c r="K43" s="1104">
        <f>'Overall Results PY 2018'!G45</f>
        <v>850</v>
      </c>
      <c r="L43" s="1104">
        <f>'Overall Results PY 2019'!G45</f>
        <v>2803.3248108268645</v>
      </c>
      <c r="M43" s="1112">
        <f t="shared" si="23"/>
        <v>5941.0748108268645</v>
      </c>
    </row>
    <row r="44" spans="2:31" ht="13.8" thickBot="1">
      <c r="B44" s="1164" t="s">
        <v>34</v>
      </c>
      <c r="C44" s="554" t="s">
        <v>63</v>
      </c>
      <c r="D44" s="554">
        <f t="shared" ref="D44:L44" si="29">SUM(D45)</f>
        <v>2232</v>
      </c>
      <c r="E44" s="554">
        <f t="shared" si="29"/>
        <v>3808.0987903225805</v>
      </c>
      <c r="F44" s="554">
        <f t="shared" si="29"/>
        <v>3413.0222003225808</v>
      </c>
      <c r="G44" s="554">
        <f t="shared" si="29"/>
        <v>3291</v>
      </c>
      <c r="H44" s="557">
        <f>G44</f>
        <v>3291</v>
      </c>
      <c r="I44" s="554">
        <f t="shared" si="29"/>
        <v>2232</v>
      </c>
      <c r="J44" s="554">
        <f t="shared" si="29"/>
        <v>3808.0987903225805</v>
      </c>
      <c r="K44" s="554">
        <f t="shared" si="29"/>
        <v>3413.0222003225808</v>
      </c>
      <c r="L44" s="554">
        <f t="shared" si="29"/>
        <v>3291</v>
      </c>
      <c r="M44" s="557">
        <f>L44</f>
        <v>3291</v>
      </c>
    </row>
    <row r="45" spans="2:31" ht="13.8" thickBot="1">
      <c r="B45" s="1164"/>
      <c r="C45" s="1104" t="s">
        <v>17</v>
      </c>
      <c r="D45" s="1104">
        <f>'Overall Results PY 2016'!D42</f>
        <v>2232</v>
      </c>
      <c r="E45" s="1104">
        <f>'Overall Results PY 2017'!D47</f>
        <v>3808.0987903225805</v>
      </c>
      <c r="F45" s="1104">
        <f>'Overall Results PY 2018'!D47</f>
        <v>3413.0222003225808</v>
      </c>
      <c r="G45" s="1104">
        <f>'Overall Results PY 2019'!D47</f>
        <v>3291</v>
      </c>
      <c r="H45" s="1112">
        <f>G45</f>
        <v>3291</v>
      </c>
      <c r="I45" s="1104">
        <f>'Overall Results PY 2016'!G42</f>
        <v>2232</v>
      </c>
      <c r="J45" s="1104">
        <f>'Overall Results PY 2017'!G47</f>
        <v>3808.0987903225805</v>
      </c>
      <c r="K45" s="1104">
        <f>'Overall Results PY 2018'!G47</f>
        <v>3413.0222003225808</v>
      </c>
      <c r="L45" s="1104">
        <f>'Overall Results PY 2019'!G47</f>
        <v>3291</v>
      </c>
      <c r="M45" s="1112">
        <f>L45</f>
        <v>3291</v>
      </c>
    </row>
    <row r="46" spans="2:31" ht="13.8" thickBot="1">
      <c r="B46" s="1164"/>
      <c r="C46" s="1104" t="s">
        <v>65</v>
      </c>
      <c r="D46" s="1168" t="s">
        <v>66</v>
      </c>
      <c r="E46" s="1168"/>
      <c r="F46" s="1168"/>
      <c r="G46" s="1168"/>
      <c r="H46" s="1168"/>
      <c r="I46" s="1168"/>
      <c r="J46" s="1168"/>
      <c r="K46" s="1168"/>
      <c r="L46" s="1168"/>
      <c r="M46" s="557"/>
    </row>
    <row r="47" spans="2:31" ht="13.8" thickBot="1">
      <c r="B47" s="1165"/>
      <c r="C47" s="1104" t="s">
        <v>67</v>
      </c>
      <c r="D47" s="1169"/>
      <c r="E47" s="1169"/>
      <c r="F47" s="1169"/>
      <c r="G47" s="1169"/>
      <c r="H47" s="1169"/>
      <c r="I47" s="1169"/>
      <c r="J47" s="1169"/>
      <c r="K47" s="1169"/>
      <c r="L47" s="1169"/>
      <c r="M47" s="557"/>
    </row>
    <row r="48" spans="2:31" ht="13.8" thickBot="1">
      <c r="B48" s="1163" t="s">
        <v>35</v>
      </c>
      <c r="C48" s="554" t="s">
        <v>68</v>
      </c>
      <c r="D48" s="554">
        <f t="shared" ref="D48:L48" si="30">SUM(D49:D51)</f>
        <v>14423.813666666669</v>
      </c>
      <c r="E48" s="554">
        <f t="shared" si="30"/>
        <v>35594.403711351872</v>
      </c>
      <c r="F48" s="554">
        <f t="shared" si="30"/>
        <v>36291.25</v>
      </c>
      <c r="G48" s="554">
        <f t="shared" si="30"/>
        <v>36901.599999999999</v>
      </c>
      <c r="H48" s="557">
        <f>SUM(H49:H51)</f>
        <v>62200.44</v>
      </c>
      <c r="I48" s="554">
        <f t="shared" si="30"/>
        <v>14423.813666666669</v>
      </c>
      <c r="J48" s="554">
        <f t="shared" si="30"/>
        <v>35594.403711351872</v>
      </c>
      <c r="K48" s="554">
        <f t="shared" si="30"/>
        <v>36291.25</v>
      </c>
      <c r="L48" s="554">
        <f t="shared" si="30"/>
        <v>36901.599999999999</v>
      </c>
      <c r="M48" s="557">
        <f>SUM(M49:M51)</f>
        <v>62705</v>
      </c>
    </row>
    <row r="49" spans="2:13" ht="13.8" thickBot="1">
      <c r="B49" s="1164"/>
      <c r="C49" s="1104" t="s">
        <v>20</v>
      </c>
      <c r="D49" s="1104">
        <f>'Overall Results PY 2016'!D45</f>
        <v>63</v>
      </c>
      <c r="E49" s="1104">
        <f>'Overall Results PY 2017'!D51</f>
        <v>463.4</v>
      </c>
      <c r="F49" s="1104">
        <f>'Overall Results PY 2018'!D51</f>
        <v>214.2</v>
      </c>
      <c r="G49" s="1104">
        <f>'Overall Results PY 2019'!D51</f>
        <v>120.39999999999999</v>
      </c>
      <c r="H49" s="557">
        <f t="shared" ref="H49:H50" si="31">SUM(D49:G49)</f>
        <v>860.99999999999989</v>
      </c>
      <c r="I49" s="1104">
        <f>'Overall Results PY 2016'!G45</f>
        <v>63</v>
      </c>
      <c r="J49" s="1104">
        <f>'Overall Results PY 2017'!G51</f>
        <v>463.4</v>
      </c>
      <c r="K49" s="1104">
        <f>'Overall Results PY 2018'!G51</f>
        <v>214.2</v>
      </c>
      <c r="L49" s="1104">
        <f>'Overall Results PY 2019'!G51</f>
        <v>120.39999999999999</v>
      </c>
      <c r="M49" s="1112">
        <v>868</v>
      </c>
    </row>
    <row r="50" spans="2:13" ht="13.8" thickBot="1">
      <c r="B50" s="1164"/>
      <c r="C50" s="1104" t="s">
        <v>19</v>
      </c>
      <c r="D50" s="1104">
        <f>'Overall Results PY 2016'!D46</f>
        <v>4478.04</v>
      </c>
      <c r="E50" s="1104">
        <f>'Overall Results PY 2017'!D52</f>
        <v>15608.599999999999</v>
      </c>
      <c r="F50" s="1104">
        <f>'Overall Results PY 2018'!D52</f>
        <v>4471.5999999999995</v>
      </c>
      <c r="G50" s="1104">
        <f>'Overall Results PY 2019'!D52</f>
        <v>4841.2</v>
      </c>
      <c r="H50" s="557">
        <f t="shared" si="31"/>
        <v>29399.439999999999</v>
      </c>
      <c r="I50" s="1104">
        <f>'Overall Results PY 2016'!G46</f>
        <v>4478.04</v>
      </c>
      <c r="J50" s="1104">
        <f>'Overall Results PY 2017'!G52</f>
        <v>15608.599999999999</v>
      </c>
      <c r="K50" s="1104">
        <f>'Overall Results PY 2018'!G52</f>
        <v>4471.5999999999995</v>
      </c>
      <c r="L50" s="1104">
        <f>'Overall Results PY 2019'!G52</f>
        <v>4841.2</v>
      </c>
      <c r="M50" s="1112">
        <v>29896.999999999996</v>
      </c>
    </row>
    <row r="51" spans="2:13" ht="13.8" thickBot="1">
      <c r="B51" s="1165"/>
      <c r="C51" s="1104" t="s">
        <v>21</v>
      </c>
      <c r="D51" s="1104">
        <f>'Overall Results PY 2016'!D47</f>
        <v>9882.7736666666679</v>
      </c>
      <c r="E51" s="1104">
        <f>'Overall Results PY 2017'!D53</f>
        <v>19522.403711351872</v>
      </c>
      <c r="F51" s="1104">
        <f>'Overall Results PY 2018'!D53</f>
        <v>31605.45</v>
      </c>
      <c r="G51" s="1104">
        <f>'Overall Results PY 2019'!D53</f>
        <v>31940</v>
      </c>
      <c r="H51" s="557">
        <f>G51</f>
        <v>31940</v>
      </c>
      <c r="I51" s="1104">
        <f>'Overall Results PY 2016'!G47</f>
        <v>9882.7736666666679</v>
      </c>
      <c r="J51" s="1104">
        <f>'Overall Results PY 2017'!G53</f>
        <v>19522.403711351872</v>
      </c>
      <c r="K51" s="1104">
        <f>'Overall Results PY 2018'!G53</f>
        <v>31605.45</v>
      </c>
      <c r="L51" s="1104">
        <f>'Overall Results PY 2019'!G53</f>
        <v>31940</v>
      </c>
      <c r="M51" s="1112">
        <f>L51</f>
        <v>31940</v>
      </c>
    </row>
    <row r="52" spans="2:13" ht="13.8" thickBot="1">
      <c r="B52" s="396" t="s">
        <v>666</v>
      </c>
      <c r="C52" s="396"/>
      <c r="D52" s="396">
        <f t="shared" ref="D52:M52" si="32">SUM(D34,D40,D44,D48)</f>
        <v>25927.152619426764</v>
      </c>
      <c r="E52" s="396">
        <f t="shared" si="32"/>
        <v>56386.378656120112</v>
      </c>
      <c r="F52" s="396">
        <f t="shared" si="32"/>
        <v>53335.138489103687</v>
      </c>
      <c r="G52" s="396">
        <f t="shared" si="32"/>
        <v>53768.385852801643</v>
      </c>
      <c r="H52" s="396">
        <f t="shared" si="32"/>
        <v>118953.30724878851</v>
      </c>
      <c r="I52" s="396">
        <f t="shared" si="32"/>
        <v>24932.993228874744</v>
      </c>
      <c r="J52" s="396">
        <f t="shared" si="32"/>
        <v>54095.163290781478</v>
      </c>
      <c r="K52" s="396">
        <f t="shared" si="32"/>
        <v>51113.060785993199</v>
      </c>
      <c r="L52" s="396">
        <f t="shared" si="32"/>
        <v>51605.122469041176</v>
      </c>
      <c r="M52" s="396">
        <f t="shared" si="32"/>
        <v>111787.15140602691</v>
      </c>
    </row>
    <row r="56" spans="2:13" ht="13.8" thickBot="1">
      <c r="B56" s="1159" t="s">
        <v>23</v>
      </c>
      <c r="C56" s="1159" t="s">
        <v>46</v>
      </c>
      <c r="D56" s="1103"/>
      <c r="E56" s="1103" t="s">
        <v>24</v>
      </c>
      <c r="F56" s="1103"/>
      <c r="G56" s="301"/>
      <c r="H56" s="1110"/>
      <c r="I56" s="1103"/>
      <c r="J56" s="1103" t="s">
        <v>25</v>
      </c>
      <c r="K56" s="1103"/>
      <c r="L56" s="1103"/>
      <c r="M56" s="1110"/>
    </row>
    <row r="57" spans="2:13" ht="14.4" thickTop="1" thickBot="1">
      <c r="B57" s="1160"/>
      <c r="C57" s="1160"/>
      <c r="D57" s="1102" t="s">
        <v>732</v>
      </c>
      <c r="E57" s="1102" t="s">
        <v>733</v>
      </c>
      <c r="F57" s="1102" t="s">
        <v>734</v>
      </c>
      <c r="G57" s="439" t="s">
        <v>735</v>
      </c>
      <c r="H57" s="1109"/>
      <c r="I57" s="1102" t="s">
        <v>732</v>
      </c>
      <c r="J57" s="1102" t="s">
        <v>733</v>
      </c>
      <c r="K57" s="1102" t="s">
        <v>734</v>
      </c>
      <c r="L57" s="439" t="s">
        <v>735</v>
      </c>
      <c r="M57" s="1109"/>
    </row>
    <row r="58" spans="2:13" ht="13.8" thickTop="1">
      <c r="B58" s="1167" t="s">
        <v>32</v>
      </c>
      <c r="C58" s="558" t="s">
        <v>51</v>
      </c>
      <c r="D58" s="555">
        <f>SUM(D59:D63)</f>
        <v>0.46614832642795784</v>
      </c>
      <c r="E58" s="555">
        <f>SUM(E59:E63)</f>
        <v>0.53012296454867114</v>
      </c>
      <c r="F58" s="555">
        <f>SUM(F59:F63)</f>
        <v>0.53447110091521477</v>
      </c>
      <c r="G58" s="555">
        <f>SUM(G59:G63)</f>
        <v>0.39768220504150764</v>
      </c>
      <c r="H58" s="555"/>
      <c r="I58" s="555">
        <f t="shared" ref="I58:L58" si="33">SUM(I59:I63)</f>
        <v>0.47619089669148479</v>
      </c>
      <c r="J58" s="555">
        <f t="shared" si="33"/>
        <v>0.52955153199556415</v>
      </c>
      <c r="K58" s="555">
        <f t="shared" si="33"/>
        <v>0.51645751535121787</v>
      </c>
      <c r="L58" s="555">
        <f t="shared" si="33"/>
        <v>0.39709561074097943</v>
      </c>
      <c r="M58" s="555"/>
    </row>
    <row r="59" spans="2:13" ht="13.8" thickBot="1">
      <c r="B59" s="1164"/>
      <c r="C59" s="1004" t="s">
        <v>9</v>
      </c>
      <c r="D59" s="1108">
        <f t="shared" ref="D59:G63" si="34">D10/D$27</f>
        <v>0.43101764970952056</v>
      </c>
      <c r="E59" s="1108">
        <f t="shared" si="34"/>
        <v>0.40064108707783991</v>
      </c>
      <c r="F59" s="1108">
        <f t="shared" si="34"/>
        <v>0.27035754632423775</v>
      </c>
      <c r="G59" s="1108">
        <f t="shared" si="34"/>
        <v>0.25631829684039742</v>
      </c>
      <c r="H59" s="1108"/>
      <c r="I59" s="1108">
        <f t="shared" ref="I59:L59" si="35">I10/I$27</f>
        <v>0.44064309349243908</v>
      </c>
      <c r="J59" s="1108">
        <f t="shared" si="35"/>
        <v>0.41688521206115547</v>
      </c>
      <c r="K59" s="1108">
        <f t="shared" si="35"/>
        <v>0.29479343751093179</v>
      </c>
      <c r="L59" s="1108">
        <f t="shared" si="35"/>
        <v>0.28437037669919052</v>
      </c>
      <c r="M59" s="1108"/>
    </row>
    <row r="60" spans="2:13" ht="13.8" thickBot="1">
      <c r="B60" s="1164"/>
      <c r="C60" s="1004" t="s">
        <v>10</v>
      </c>
      <c r="D60" s="1108">
        <f t="shared" si="34"/>
        <v>9.5087547462126554E-3</v>
      </c>
      <c r="E60" s="1108">
        <f t="shared" si="34"/>
        <v>5.7482574533179828E-2</v>
      </c>
      <c r="F60" s="1108">
        <f t="shared" si="34"/>
        <v>0.1931669136923404</v>
      </c>
      <c r="G60" s="1108">
        <f t="shared" si="34"/>
        <v>0.14136390820111022</v>
      </c>
      <c r="H60" s="1108"/>
      <c r="I60" s="1108">
        <f t="shared" ref="I60:L60" si="36">I11/I$27</f>
        <v>1.0834979744830215E-2</v>
      </c>
      <c r="J60" s="1108">
        <f t="shared" si="36"/>
        <v>3.800631971657209E-2</v>
      </c>
      <c r="K60" s="1108">
        <f t="shared" si="36"/>
        <v>0.1623575698192618</v>
      </c>
      <c r="L60" s="1108">
        <f t="shared" si="36"/>
        <v>0.1127252340417889</v>
      </c>
      <c r="M60" s="1108"/>
    </row>
    <row r="61" spans="2:13" ht="13.8" thickBot="1">
      <c r="B61" s="1164"/>
      <c r="C61" s="1104" t="s">
        <v>11</v>
      </c>
      <c r="D61" s="1108">
        <f t="shared" si="34"/>
        <v>6.7481154413046602E-3</v>
      </c>
      <c r="E61" s="1108">
        <f t="shared" si="34"/>
        <v>0</v>
      </c>
      <c r="F61" s="1108">
        <f t="shared" si="34"/>
        <v>7.132910477842451E-2</v>
      </c>
      <c r="G61" s="1108">
        <f t="shared" si="34"/>
        <v>0</v>
      </c>
      <c r="H61" s="1108"/>
      <c r="I61" s="1108">
        <f t="shared" ref="I61:L61" si="37">I12/I$27</f>
        <v>7.1862642624779607E-3</v>
      </c>
      <c r="J61" s="1108">
        <f t="shared" si="37"/>
        <v>0</v>
      </c>
      <c r="K61" s="1108">
        <f t="shared" si="37"/>
        <v>5.995240016959337E-2</v>
      </c>
      <c r="L61" s="1108">
        <f t="shared" si="37"/>
        <v>0</v>
      </c>
      <c r="M61" s="1108"/>
    </row>
    <row r="62" spans="2:13" ht="13.8" thickBot="1">
      <c r="B62" s="1164"/>
      <c r="C62" s="1104" t="s">
        <v>53</v>
      </c>
      <c r="D62" s="1108">
        <f t="shared" si="34"/>
        <v>0</v>
      </c>
      <c r="E62" s="1108">
        <f t="shared" si="34"/>
        <v>4.7636039733688712E-2</v>
      </c>
      <c r="F62" s="1108">
        <f t="shared" si="34"/>
        <v>-1.837113326837049E-3</v>
      </c>
      <c r="G62" s="1108">
        <f t="shared" si="34"/>
        <v>0</v>
      </c>
      <c r="H62" s="1108"/>
      <c r="I62" s="1108">
        <f t="shared" ref="I62:L62" si="38">I13/I$27</f>
        <v>0</v>
      </c>
      <c r="J62" s="1108">
        <f t="shared" si="38"/>
        <v>5.1632769450250811E-2</v>
      </c>
      <c r="K62" s="1108">
        <f t="shared" si="38"/>
        <v>-2.0866231872435242E-3</v>
      </c>
      <c r="L62" s="1108">
        <f t="shared" si="38"/>
        <v>0</v>
      </c>
      <c r="M62" s="1108"/>
    </row>
    <row r="63" spans="2:13" ht="13.8" thickBot="1">
      <c r="B63" s="1165"/>
      <c r="C63" s="1104" t="s">
        <v>56</v>
      </c>
      <c r="D63" s="1108">
        <f t="shared" si="34"/>
        <v>1.8873806530919961E-2</v>
      </c>
      <c r="E63" s="1108">
        <f t="shared" si="34"/>
        <v>2.436326320396261E-2</v>
      </c>
      <c r="F63" s="1108">
        <f t="shared" si="34"/>
        <v>1.4546494470490826E-3</v>
      </c>
      <c r="G63" s="1108">
        <f t="shared" si="34"/>
        <v>0</v>
      </c>
      <c r="H63" s="1108"/>
      <c r="I63" s="1108">
        <f t="shared" ref="I63:L63" si="39">I14/I$27</f>
        <v>1.7526559191737488E-2</v>
      </c>
      <c r="J63" s="1108">
        <f t="shared" si="39"/>
        <v>2.3027230767585768E-2</v>
      </c>
      <c r="K63" s="1108">
        <f t="shared" si="39"/>
        <v>1.4407310386744239E-3</v>
      </c>
      <c r="L63" s="1108">
        <f t="shared" si="39"/>
        <v>0</v>
      </c>
      <c r="M63" s="1108"/>
    </row>
    <row r="64" spans="2:13" ht="13.8" thickBot="1">
      <c r="B64" s="1163" t="s">
        <v>33</v>
      </c>
      <c r="C64" s="554" t="s">
        <v>57</v>
      </c>
      <c r="D64" s="553">
        <f t="shared" ref="D64:L64" si="40">SUM(D65:D67)</f>
        <v>0.26625601847557789</v>
      </c>
      <c r="E64" s="553">
        <f t="shared" si="40"/>
        <v>0.24402957674919379</v>
      </c>
      <c r="F64" s="553">
        <f t="shared" si="40"/>
        <v>0.22715532016962642</v>
      </c>
      <c r="G64" s="553">
        <f t="shared" si="40"/>
        <v>0.43806276676369049</v>
      </c>
      <c r="H64" s="553"/>
      <c r="I64" s="553">
        <f t="shared" si="40"/>
        <v>0.23883871272457602</v>
      </c>
      <c r="J64" s="553">
        <f t="shared" si="40"/>
        <v>0.22565209468531822</v>
      </c>
      <c r="K64" s="553">
        <f t="shared" si="40"/>
        <v>0.21279389787163461</v>
      </c>
      <c r="L64" s="553">
        <f t="shared" si="40"/>
        <v>0.41307992418688555</v>
      </c>
      <c r="M64" s="553"/>
    </row>
    <row r="65" spans="2:13" ht="13.8" thickBot="1">
      <c r="B65" s="1164"/>
      <c r="C65" s="1104" t="s">
        <v>14</v>
      </c>
      <c r="D65" s="1108">
        <f t="shared" ref="D65:G67" si="41">D16/D$27</f>
        <v>7.9922214663938729E-2</v>
      </c>
      <c r="E65" s="1108">
        <f t="shared" si="41"/>
        <v>8.7074872189825805E-2</v>
      </c>
      <c r="F65" s="1108">
        <f t="shared" si="41"/>
        <v>8.2525473113832459E-2</v>
      </c>
      <c r="G65" s="1108">
        <f t="shared" si="41"/>
        <v>8.6930095329967552E-2</v>
      </c>
      <c r="H65" s="1108"/>
      <c r="I65" s="1108">
        <f t="shared" ref="I65:L65" si="42">I16/I$27</f>
        <v>6.8089191421006667E-2</v>
      </c>
      <c r="J65" s="1108">
        <f t="shared" si="42"/>
        <v>7.5504459662422738E-2</v>
      </c>
      <c r="K65" s="1108">
        <f t="shared" si="42"/>
        <v>7.4987019351295092E-2</v>
      </c>
      <c r="L65" s="1108">
        <f t="shared" si="42"/>
        <v>8.0369941917932744E-2</v>
      </c>
      <c r="M65" s="1108"/>
    </row>
    <row r="66" spans="2:13" ht="13.8" thickBot="1">
      <c r="B66" s="1164"/>
      <c r="C66" s="1104" t="s">
        <v>59</v>
      </c>
      <c r="D66" s="1108">
        <f t="shared" si="41"/>
        <v>2.5698572876568994E-2</v>
      </c>
      <c r="E66" s="1108">
        <f t="shared" si="41"/>
        <v>4.0499578272888512E-2</v>
      </c>
      <c r="F66" s="1108">
        <f t="shared" si="41"/>
        <v>5.0519703191733524E-2</v>
      </c>
      <c r="G66" s="1108">
        <f t="shared" si="41"/>
        <v>1.8640231397822008E-2</v>
      </c>
      <c r="H66" s="1108"/>
      <c r="I66" s="1108">
        <f t="shared" ref="I66:L66" si="43">I17/I$27</f>
        <v>2.7367157166455998E-2</v>
      </c>
      <c r="J66" s="1108">
        <f t="shared" si="43"/>
        <v>4.389754898784308E-2</v>
      </c>
      <c r="K66" s="1108">
        <f t="shared" si="43"/>
        <v>5.738110031242627E-2</v>
      </c>
      <c r="L66" s="1108">
        <f t="shared" si="43"/>
        <v>2.1541939950331181E-2</v>
      </c>
      <c r="M66" s="1108"/>
    </row>
    <row r="67" spans="2:13" ht="13.8" thickBot="1">
      <c r="B67" s="1164"/>
      <c r="C67" s="1104" t="s">
        <v>61</v>
      </c>
      <c r="D67" s="1108">
        <f t="shared" si="41"/>
        <v>0.16063523093507015</v>
      </c>
      <c r="E67" s="1108">
        <f t="shared" si="41"/>
        <v>0.11645512628647946</v>
      </c>
      <c r="F67" s="1108">
        <f t="shared" si="41"/>
        <v>9.4110143864060428E-2</v>
      </c>
      <c r="G67" s="1108">
        <f t="shared" si="41"/>
        <v>0.33249244003590095</v>
      </c>
      <c r="H67" s="1108"/>
      <c r="I67" s="1108">
        <f t="shared" ref="I67:L67" si="44">I18/I$27</f>
        <v>0.14338236413711336</v>
      </c>
      <c r="J67" s="1108">
        <f t="shared" si="44"/>
        <v>0.10625008603505239</v>
      </c>
      <c r="K67" s="1108">
        <f t="shared" si="44"/>
        <v>8.0425778207913245E-2</v>
      </c>
      <c r="L67" s="1108">
        <f t="shared" si="44"/>
        <v>0.31116804231862161</v>
      </c>
      <c r="M67" s="1108"/>
    </row>
    <row r="68" spans="2:13" ht="13.8" thickBot="1">
      <c r="B68" s="1164" t="s">
        <v>34</v>
      </c>
      <c r="C68" s="554" t="s">
        <v>63</v>
      </c>
      <c r="D68" s="553">
        <f>SUM(D69)</f>
        <v>0.23539514881561138</v>
      </c>
      <c r="E68" s="553">
        <f>SUM(E69)</f>
        <v>0.19545230836703617</v>
      </c>
      <c r="F68" s="553">
        <f>SUM(F69)</f>
        <v>0.23171646602186899</v>
      </c>
      <c r="G68" s="553">
        <f>SUM(G69)</f>
        <v>0.15439846488983575</v>
      </c>
      <c r="H68" s="553"/>
      <c r="I68" s="553">
        <f t="shared" ref="I68:L68" si="45">SUM(I69)</f>
        <v>0.25067913556132915</v>
      </c>
      <c r="J68" s="553">
        <f t="shared" si="45"/>
        <v>0.21185102776916021</v>
      </c>
      <c r="K68" s="553">
        <f t="shared" si="45"/>
        <v>0.2631873297113394</v>
      </c>
      <c r="L68" s="553">
        <f t="shared" si="45"/>
        <v>0.17843353916029098</v>
      </c>
      <c r="M68" s="553"/>
    </row>
    <row r="69" spans="2:13" ht="13.8" thickBot="1">
      <c r="B69" s="1164"/>
      <c r="C69" s="1104" t="s">
        <v>17</v>
      </c>
      <c r="D69" s="1108">
        <f>D20/D$27</f>
        <v>0.23539514881561138</v>
      </c>
      <c r="E69" s="1108">
        <f>E20/E$27</f>
        <v>0.19545230836703617</v>
      </c>
      <c r="F69" s="1108">
        <f>F20/F$27</f>
        <v>0.23171646602186899</v>
      </c>
      <c r="G69" s="1108">
        <f>G20/G$27</f>
        <v>0.15439846488983575</v>
      </c>
      <c r="H69" s="1108"/>
      <c r="I69" s="1108">
        <f t="shared" ref="I69:L69" si="46">I20/I$27</f>
        <v>0.25067913556132915</v>
      </c>
      <c r="J69" s="1108">
        <f t="shared" si="46"/>
        <v>0.21185102776916021</v>
      </c>
      <c r="K69" s="1108">
        <f t="shared" si="46"/>
        <v>0.2631873297113394</v>
      </c>
      <c r="L69" s="1108">
        <f t="shared" si="46"/>
        <v>0.17843353916029098</v>
      </c>
      <c r="M69" s="1108"/>
    </row>
    <row r="70" spans="2:13" ht="13.8" thickBot="1">
      <c r="B70" s="1164"/>
      <c r="C70" s="1104" t="s">
        <v>65</v>
      </c>
      <c r="D70" s="1168" t="s">
        <v>66</v>
      </c>
      <c r="E70" s="1168"/>
      <c r="F70" s="1168"/>
      <c r="G70" s="1168"/>
      <c r="H70" s="1168"/>
      <c r="I70" s="1168"/>
      <c r="J70" s="1168"/>
      <c r="K70" s="1168"/>
      <c r="L70" s="1168"/>
      <c r="M70"/>
    </row>
    <row r="71" spans="2:13" ht="13.8" thickBot="1">
      <c r="B71" s="1165"/>
      <c r="C71" s="1104" t="s">
        <v>67</v>
      </c>
      <c r="D71" s="1169"/>
      <c r="E71" s="1169"/>
      <c r="F71" s="1169"/>
      <c r="G71" s="1169"/>
      <c r="H71" s="1169"/>
      <c r="I71" s="1169"/>
      <c r="J71" s="1169"/>
      <c r="K71" s="1169"/>
      <c r="L71" s="1169"/>
      <c r="M71"/>
    </row>
    <row r="72" spans="2:13" ht="13.8" thickBot="1">
      <c r="B72" s="1163" t="s">
        <v>35</v>
      </c>
      <c r="C72" s="554" t="s">
        <v>68</v>
      </c>
      <c r="D72" s="553">
        <f>SUM(D73:D74)</f>
        <v>2.7728439205258533E-2</v>
      </c>
      <c r="E72" s="553">
        <f t="shared" ref="E72:L72" si="47">SUM(E73:E74)</f>
        <v>3.0395150335098979E-2</v>
      </c>
      <c r="F72" s="553">
        <f t="shared" si="47"/>
        <v>6.6571128932900476E-3</v>
      </c>
      <c r="G72" s="553">
        <f t="shared" si="47"/>
        <v>9.8565633049661483E-3</v>
      </c>
      <c r="H72" s="553"/>
      <c r="I72" s="553">
        <f t="shared" si="47"/>
        <v>2.9528820816455546E-2</v>
      </c>
      <c r="J72" s="553">
        <f t="shared" si="47"/>
        <v>3.2945345549957483E-2</v>
      </c>
      <c r="K72" s="553">
        <f t="shared" si="47"/>
        <v>7.5612570658080873E-3</v>
      </c>
      <c r="L72" s="553">
        <f t="shared" si="47"/>
        <v>1.1390925911843989E-2</v>
      </c>
      <c r="M72" s="553"/>
    </row>
    <row r="73" spans="2:13" ht="13.8" thickBot="1">
      <c r="B73" s="1164"/>
      <c r="C73" s="1104" t="s">
        <v>20</v>
      </c>
      <c r="D73" s="1108">
        <f>D24/D$27</f>
        <v>3.4769080589869164E-4</v>
      </c>
      <c r="E73" s="1108">
        <f t="shared" ref="E73:L73" si="48">E24/E$27</f>
        <v>6.8826741306868527E-4</v>
      </c>
      <c r="F73" s="1108">
        <f t="shared" si="48"/>
        <v>3.5863230520313572E-4</v>
      </c>
      <c r="G73" s="1108">
        <f t="shared" si="48"/>
        <v>2.6411098565523844E-4</v>
      </c>
      <c r="H73" s="1108"/>
      <c r="I73" s="1108">
        <f t="shared" si="48"/>
        <v>3.7026604458012324E-4</v>
      </c>
      <c r="J73" s="1108">
        <f t="shared" si="48"/>
        <v>7.4601400237651828E-4</v>
      </c>
      <c r="K73" s="1108">
        <f t="shared" si="48"/>
        <v>4.073404034468887E-4</v>
      </c>
      <c r="L73" s="1108">
        <f t="shared" si="48"/>
        <v>3.0522491227618048E-4</v>
      </c>
      <c r="M73" s="1108"/>
    </row>
    <row r="74" spans="2:13" ht="13.8" thickBot="1">
      <c r="B74" s="1164"/>
      <c r="C74" s="1104" t="s">
        <v>19</v>
      </c>
      <c r="D74" s="1108">
        <f>D25/D$27</f>
        <v>2.738074839935984E-2</v>
      </c>
      <c r="E74" s="1108">
        <f t="shared" ref="E74:L74" si="49">E25/E$27</f>
        <v>2.9706882922030293E-2</v>
      </c>
      <c r="F74" s="1108">
        <f t="shared" si="49"/>
        <v>6.298480588086912E-3</v>
      </c>
      <c r="G74" s="1108">
        <f t="shared" si="49"/>
        <v>9.5924523193109106E-3</v>
      </c>
      <c r="H74" s="1108"/>
      <c r="I74" s="1108">
        <f t="shared" si="49"/>
        <v>2.9158554771875424E-2</v>
      </c>
      <c r="J74" s="1108">
        <f t="shared" si="49"/>
        <v>3.2199331547580964E-2</v>
      </c>
      <c r="K74" s="1108">
        <f t="shared" si="49"/>
        <v>7.1539166623611986E-3</v>
      </c>
      <c r="L74" s="1108">
        <f t="shared" si="49"/>
        <v>1.1085700999567809E-2</v>
      </c>
      <c r="M74" s="1108"/>
    </row>
    <row r="75" spans="2:13" ht="13.8" thickBot="1">
      <c r="B75" s="1165"/>
      <c r="C75" s="1104" t="s">
        <v>21</v>
      </c>
      <c r="D75" s="1166" t="s">
        <v>71</v>
      </c>
      <c r="E75" s="1166"/>
      <c r="F75" s="1166"/>
      <c r="G75" s="1166"/>
      <c r="H75" s="1166"/>
      <c r="I75" s="1166"/>
      <c r="J75" s="1166"/>
      <c r="K75" s="1166"/>
      <c r="L75" s="1166"/>
      <c r="M75"/>
    </row>
    <row r="76" spans="2:13" ht="13.8" thickBot="1">
      <c r="B76" s="396" t="s">
        <v>666</v>
      </c>
      <c r="C76" s="396"/>
      <c r="D76" s="394">
        <f t="shared" ref="D76:L76" si="50">SUM(D58,D64,D68,D72)</f>
        <v>0.99552793292440578</v>
      </c>
      <c r="E76" s="394">
        <f t="shared" si="50"/>
        <v>1</v>
      </c>
      <c r="F76" s="394">
        <f t="shared" si="50"/>
        <v>1.0000000000000002</v>
      </c>
      <c r="G76" s="394">
        <f t="shared" si="50"/>
        <v>1</v>
      </c>
      <c r="H76" s="394"/>
      <c r="I76" s="394">
        <f t="shared" si="50"/>
        <v>0.99523756579384559</v>
      </c>
      <c r="J76" s="394">
        <f t="shared" si="50"/>
        <v>1</v>
      </c>
      <c r="K76" s="394">
        <f t="shared" si="50"/>
        <v>1</v>
      </c>
      <c r="L76" s="394">
        <f t="shared" si="50"/>
        <v>0.99999999999999989</v>
      </c>
      <c r="M76" s="394"/>
    </row>
    <row r="80" spans="2:13" ht="13.8" thickBot="1">
      <c r="B80" s="1159" t="s">
        <v>23</v>
      </c>
      <c r="C80" s="1159" t="s">
        <v>46</v>
      </c>
      <c r="D80" s="1103"/>
      <c r="E80" s="1103" t="s">
        <v>24</v>
      </c>
      <c r="F80" s="1103"/>
      <c r="G80" s="301"/>
      <c r="H80" s="1110"/>
      <c r="I80" s="1103"/>
      <c r="J80" s="1103" t="s">
        <v>25</v>
      </c>
      <c r="K80" s="1103"/>
      <c r="L80" s="1103"/>
      <c r="M80" s="1110"/>
    </row>
    <row r="81" spans="2:13" ht="14.4" thickTop="1" thickBot="1">
      <c r="B81" s="1160"/>
      <c r="C81" s="1160"/>
      <c r="D81" s="1102" t="s">
        <v>732</v>
      </c>
      <c r="E81" s="1102" t="s">
        <v>733</v>
      </c>
      <c r="F81" s="1102" t="s">
        <v>734</v>
      </c>
      <c r="G81" s="439" t="s">
        <v>735</v>
      </c>
      <c r="H81" s="1109"/>
      <c r="I81" s="1102" t="s">
        <v>732</v>
      </c>
      <c r="J81" s="1102" t="s">
        <v>733</v>
      </c>
      <c r="K81" s="1102" t="s">
        <v>734</v>
      </c>
      <c r="L81" s="439" t="s">
        <v>735</v>
      </c>
      <c r="M81" s="1109"/>
    </row>
    <row r="82" spans="2:13" ht="13.8" thickTop="1">
      <c r="B82" s="1167" t="s">
        <v>32</v>
      </c>
      <c r="C82" s="558" t="s">
        <v>51</v>
      </c>
      <c r="D82" s="555">
        <f>SUM(D83:D87)</f>
        <v>0.18114484335934916</v>
      </c>
      <c r="E82" s="555">
        <f>SUM(E83:E87)</f>
        <v>0.16293161996606925</v>
      </c>
      <c r="F82" s="555">
        <f t="shared" ref="F82:L82" si="51">SUM(F83:F87)</f>
        <v>0.15878326381552954</v>
      </c>
      <c r="G82" s="555">
        <f t="shared" si="51"/>
        <v>0.11741915954271714</v>
      </c>
      <c r="H82" s="555"/>
      <c r="I82" s="555">
        <f t="shared" si="51"/>
        <v>0.18066167822896773</v>
      </c>
      <c r="J82" s="555">
        <f t="shared" si="51"/>
        <v>0.15308143236035227</v>
      </c>
      <c r="K82" s="555">
        <f t="shared" si="51"/>
        <v>0.14133983950230125</v>
      </c>
      <c r="L82" s="555">
        <f t="shared" si="51"/>
        <v>0.10750977067086376</v>
      </c>
      <c r="M82" s="555"/>
    </row>
    <row r="83" spans="2:13" ht="13.8" thickBot="1">
      <c r="B83" s="1164"/>
      <c r="C83" s="1004" t="s">
        <v>9</v>
      </c>
      <c r="D83" s="1108">
        <f>D35/D$52</f>
        <v>0.16816732882318336</v>
      </c>
      <c r="E83" s="1108">
        <f>E35/E$52</f>
        <v>0.1300529025785207</v>
      </c>
      <c r="F83" s="1108">
        <f t="shared" ref="F83:L83" si="52">F35/F$52</f>
        <v>8.2350976872801546E-2</v>
      </c>
      <c r="G83" s="1108">
        <f t="shared" si="52"/>
        <v>8.2093000560949508E-2</v>
      </c>
      <c r="H83" s="1108"/>
      <c r="I83" s="1108">
        <f t="shared" si="52"/>
        <v>0.16787779796741659</v>
      </c>
      <c r="J83" s="1108">
        <f t="shared" si="52"/>
        <v>0.13013887551966882</v>
      </c>
      <c r="K83" s="1108">
        <f t="shared" si="52"/>
        <v>8.2494626405358554E-2</v>
      </c>
      <c r="L83" s="1108">
        <f t="shared" si="52"/>
        <v>8.2112929919282693E-2</v>
      </c>
      <c r="M83" s="1108"/>
    </row>
    <row r="84" spans="2:13" ht="13.8" thickBot="1">
      <c r="B84" s="1164"/>
      <c r="C84" s="1004" t="s">
        <v>10</v>
      </c>
      <c r="D84" s="1108">
        <f t="shared" ref="D84:E87" si="53">D36/D$52</f>
        <v>3.5607458078842883E-3</v>
      </c>
      <c r="E84" s="1108">
        <f t="shared" si="53"/>
        <v>2.5419607463288321E-2</v>
      </c>
      <c r="F84" s="1108">
        <f t="shared" ref="F84:L84" si="54">F36/F$52</f>
        <v>6.3313815271090465E-2</v>
      </c>
      <c r="G84" s="1108">
        <f t="shared" si="54"/>
        <v>3.5326158981767643E-2</v>
      </c>
      <c r="H84" s="1108"/>
      <c r="I84" s="1108">
        <f t="shared" si="54"/>
        <v>3.9619150052790575E-3</v>
      </c>
      <c r="J84" s="1108">
        <f t="shared" si="54"/>
        <v>1.6162719732377491E-2</v>
      </c>
      <c r="K84" s="1108">
        <f t="shared" si="54"/>
        <v>4.8889066313654639E-2</v>
      </c>
      <c r="L84" s="1108">
        <f t="shared" si="54"/>
        <v>2.5396840751581069E-2</v>
      </c>
      <c r="M84" s="1108"/>
    </row>
    <row r="85" spans="2:13" ht="13.8" thickBot="1">
      <c r="B85" s="1164"/>
      <c r="C85" s="1104" t="s">
        <v>11</v>
      </c>
      <c r="D85" s="1108">
        <f t="shared" si="53"/>
        <v>2.1271136406501136E-3</v>
      </c>
      <c r="E85" s="1108">
        <f t="shared" si="53"/>
        <v>0</v>
      </c>
      <c r="F85" s="1108">
        <f t="shared" ref="F85:L85" si="55">F37/F$52</f>
        <v>1.3556562046736867E-2</v>
      </c>
      <c r="G85" s="1108">
        <f t="shared" si="55"/>
        <v>0</v>
      </c>
      <c r="H85" s="1108"/>
      <c r="I85" s="1108">
        <f t="shared" si="55"/>
        <v>2.2119285676511203E-3</v>
      </c>
      <c r="J85" s="1108">
        <f t="shared" si="55"/>
        <v>0</v>
      </c>
      <c r="K85" s="1108">
        <f t="shared" si="55"/>
        <v>1.0467978561240121E-2</v>
      </c>
      <c r="L85" s="1108">
        <f t="shared" si="55"/>
        <v>0</v>
      </c>
      <c r="M85" s="1108"/>
    </row>
    <row r="86" spans="2:13" ht="13.8" thickBot="1">
      <c r="B86" s="1164"/>
      <c r="C86" s="1104" t="s">
        <v>53</v>
      </c>
      <c r="D86" s="1108">
        <f t="shared" si="53"/>
        <v>0</v>
      </c>
      <c r="E86" s="1108">
        <f t="shared" si="53"/>
        <v>0</v>
      </c>
      <c r="F86" s="1108">
        <f t="shared" ref="F86:L86" si="56">F38/F$52</f>
        <v>-8.4759965207367803E-4</v>
      </c>
      <c r="G86" s="1108">
        <f t="shared" si="56"/>
        <v>0</v>
      </c>
      <c r="H86" s="1108"/>
      <c r="I86" s="1108">
        <f t="shared" si="56"/>
        <v>0</v>
      </c>
      <c r="J86" s="1108">
        <f t="shared" si="56"/>
        <v>0</v>
      </c>
      <c r="K86" s="1108">
        <f t="shared" si="56"/>
        <v>-8.8444800862041127E-4</v>
      </c>
      <c r="L86" s="1108">
        <f t="shared" si="56"/>
        <v>0</v>
      </c>
      <c r="M86" s="1108"/>
    </row>
    <row r="87" spans="2:13" ht="13.8" thickBot="1">
      <c r="B87" s="1165"/>
      <c r="C87" s="1104" t="s">
        <v>56</v>
      </c>
      <c r="D87" s="1108">
        <f t="shared" si="53"/>
        <v>7.2896550876313969E-3</v>
      </c>
      <c r="E87" s="1108">
        <f t="shared" si="53"/>
        <v>7.459109924260251E-3</v>
      </c>
      <c r="F87" s="1108">
        <f t="shared" ref="F87:L87" si="57">F39/F$52</f>
        <v>4.0950927697435606E-4</v>
      </c>
      <c r="G87" s="1108">
        <f t="shared" si="57"/>
        <v>0</v>
      </c>
      <c r="H87" s="1108"/>
      <c r="I87" s="1108">
        <f t="shared" si="57"/>
        <v>6.6100366886209586E-3</v>
      </c>
      <c r="J87" s="1108">
        <f t="shared" si="57"/>
        <v>6.7798371083059635E-3</v>
      </c>
      <c r="K87" s="1108">
        <f t="shared" si="57"/>
        <v>3.7261623066836888E-4</v>
      </c>
      <c r="L87" s="1108">
        <f t="shared" si="57"/>
        <v>0</v>
      </c>
      <c r="M87" s="1108"/>
    </row>
    <row r="88" spans="2:13" ht="13.8" thickBot="1">
      <c r="B88" s="1163" t="s">
        <v>33</v>
      </c>
      <c r="C88" s="554" t="s">
        <v>57</v>
      </c>
      <c r="D88" s="553">
        <f>SUM(D89:D91)</f>
        <v>0.17149353104931905</v>
      </c>
      <c r="E88" s="553">
        <f>SUM(E89:E91)</f>
        <v>0.13827368101671064</v>
      </c>
      <c r="F88" s="553">
        <f t="shared" ref="F88:L88" si="58">SUM(F89:F91)</f>
        <v>9.6786828902348715E-2</v>
      </c>
      <c r="G88" s="553">
        <f t="shared" si="58"/>
        <v>0.13506723441315183</v>
      </c>
      <c r="H88" s="553"/>
      <c r="I88" s="553">
        <f t="shared" si="58"/>
        <v>0.14616428636364534</v>
      </c>
      <c r="J88" s="553">
        <f t="shared" si="58"/>
        <v>0.11852622894068772</v>
      </c>
      <c r="K88" s="553">
        <f t="shared" si="58"/>
        <v>8.1867074938577492E-2</v>
      </c>
      <c r="L88" s="553">
        <f t="shared" si="58"/>
        <v>0.11364119115250476</v>
      </c>
      <c r="M88" s="553"/>
    </row>
    <row r="89" spans="2:13" ht="13.8" thickBot="1">
      <c r="B89" s="1164"/>
      <c r="C89" s="1104" t="s">
        <v>14</v>
      </c>
      <c r="D89" s="1108">
        <f t="shared" ref="D89:E91" si="59">D41/D$52</f>
        <v>0.11421728395046456</v>
      </c>
      <c r="E89" s="1108">
        <f t="shared" si="59"/>
        <v>0.1033553186936446</v>
      </c>
      <c r="F89" s="1108">
        <f t="shared" ref="F89:L89" si="60">F41/F$52</f>
        <v>6.4747384677934477E-2</v>
      </c>
      <c r="G89" s="1108">
        <f t="shared" si="60"/>
        <v>6.7161277261388444E-2</v>
      </c>
      <c r="H89" s="1108"/>
      <c r="I89" s="1108">
        <f t="shared" si="60"/>
        <v>9.5017198314740689E-2</v>
      </c>
      <c r="J89" s="1108">
        <f t="shared" si="60"/>
        <v>8.6186369079350983E-2</v>
      </c>
      <c r="K89" s="1108">
        <f t="shared" si="60"/>
        <v>5.404975832793385E-2</v>
      </c>
      <c r="L89" s="1108">
        <f t="shared" si="60"/>
        <v>5.5981318092190903E-2</v>
      </c>
      <c r="M89" s="1108"/>
    </row>
    <row r="90" spans="2:13" ht="13.8" thickBot="1">
      <c r="B90" s="1164"/>
      <c r="C90" s="1104" t="s">
        <v>59</v>
      </c>
      <c r="D90" s="1108">
        <f t="shared" si="59"/>
        <v>7.2900407836677785E-3</v>
      </c>
      <c r="E90" s="1108">
        <f t="shared" si="59"/>
        <v>9.7172404587562468E-3</v>
      </c>
      <c r="F90" s="1108">
        <f t="shared" ref="F90:L90" si="61">F42/F$52</f>
        <v>1.0721415768703221E-2</v>
      </c>
      <c r="G90" s="1108">
        <f t="shared" si="61"/>
        <v>3.2029973983499515E-3</v>
      </c>
      <c r="H90" s="1108"/>
      <c r="I90" s="1108">
        <f t="shared" si="61"/>
        <v>7.5807183784540036E-3</v>
      </c>
      <c r="J90" s="1108">
        <f t="shared" si="61"/>
        <v>1.0128816823321667E-2</v>
      </c>
      <c r="K90" s="1108">
        <f t="shared" si="61"/>
        <v>1.1187516185290701E-2</v>
      </c>
      <c r="L90" s="1108">
        <f t="shared" si="61"/>
        <v>3.337265600005461E-3</v>
      </c>
      <c r="M90" s="1108"/>
    </row>
    <row r="91" spans="2:13" ht="13.8" thickBot="1">
      <c r="B91" s="1164"/>
      <c r="C91" s="1104" t="s">
        <v>61</v>
      </c>
      <c r="D91" s="1108">
        <f t="shared" si="59"/>
        <v>4.9986206315186715E-2</v>
      </c>
      <c r="E91" s="1108">
        <f t="shared" si="59"/>
        <v>2.5201121864309801E-2</v>
      </c>
      <c r="F91" s="1108">
        <f t="shared" ref="F91:L91" si="62">F43/F$52</f>
        <v>2.131802845571101E-2</v>
      </c>
      <c r="G91" s="1108">
        <f t="shared" si="62"/>
        <v>6.4702959753413447E-2</v>
      </c>
      <c r="H91" s="1108"/>
      <c r="I91" s="1108">
        <f t="shared" si="62"/>
        <v>4.3566369670450647E-2</v>
      </c>
      <c r="J91" s="1108">
        <f t="shared" si="62"/>
        <v>2.2211043038015063E-2</v>
      </c>
      <c r="K91" s="1108">
        <f t="shared" si="62"/>
        <v>1.6629800425352934E-2</v>
      </c>
      <c r="L91" s="1108">
        <f t="shared" si="62"/>
        <v>5.4322607460308391E-2</v>
      </c>
      <c r="M91" s="1108"/>
    </row>
    <row r="92" spans="2:13" ht="13.8" thickBot="1">
      <c r="B92" s="1164" t="s">
        <v>34</v>
      </c>
      <c r="C92" s="554" t="s">
        <v>63</v>
      </c>
      <c r="D92" s="553">
        <f>SUM(D93)</f>
        <v>8.6087355320599343E-2</v>
      </c>
      <c r="E92" s="553">
        <f>SUM(E93)</f>
        <v>6.7535792882653115E-2</v>
      </c>
      <c r="F92" s="553">
        <f t="shared" ref="F92:L92" si="63">SUM(F93)</f>
        <v>6.3992000339885821E-2</v>
      </c>
      <c r="G92" s="553">
        <f t="shared" si="63"/>
        <v>6.1206970374925618E-2</v>
      </c>
      <c r="H92" s="553"/>
      <c r="I92" s="553">
        <f t="shared" si="63"/>
        <v>8.9519937679008177E-2</v>
      </c>
      <c r="J92" s="553">
        <f t="shared" si="63"/>
        <v>7.0396289772759232E-2</v>
      </c>
      <c r="K92" s="553">
        <f t="shared" si="63"/>
        <v>6.6773974163133479E-2</v>
      </c>
      <c r="L92" s="553">
        <f t="shared" si="63"/>
        <v>6.3772738878283428E-2</v>
      </c>
      <c r="M92" s="553"/>
    </row>
    <row r="93" spans="2:13" ht="13.8" thickBot="1">
      <c r="B93" s="1164"/>
      <c r="C93" s="1104" t="s">
        <v>17</v>
      </c>
      <c r="D93" s="1108">
        <f>D45/D$52</f>
        <v>8.6087355320599343E-2</v>
      </c>
      <c r="E93" s="1108">
        <f>E45/E$52</f>
        <v>6.7535792882653115E-2</v>
      </c>
      <c r="F93" s="1108">
        <f t="shared" ref="F93:L93" si="64">F45/F$52</f>
        <v>6.3992000339885821E-2</v>
      </c>
      <c r="G93" s="1108">
        <f t="shared" si="64"/>
        <v>6.1206970374925618E-2</v>
      </c>
      <c r="H93" s="1108"/>
      <c r="I93" s="1108">
        <f t="shared" si="64"/>
        <v>8.9519937679008177E-2</v>
      </c>
      <c r="J93" s="1108">
        <f t="shared" si="64"/>
        <v>7.0396289772759232E-2</v>
      </c>
      <c r="K93" s="1108">
        <f t="shared" si="64"/>
        <v>6.6773974163133479E-2</v>
      </c>
      <c r="L93" s="1108">
        <f t="shared" si="64"/>
        <v>6.3772738878283428E-2</v>
      </c>
      <c r="M93" s="1108"/>
    </row>
    <row r="94" spans="2:13" ht="13.8" thickBot="1">
      <c r="B94" s="1164"/>
      <c r="C94" s="1104" t="s">
        <v>65</v>
      </c>
      <c r="D94" s="1168" t="s">
        <v>66</v>
      </c>
      <c r="E94" s="1168"/>
      <c r="F94" s="1168"/>
      <c r="G94" s="1168"/>
      <c r="H94" s="1168"/>
      <c r="I94" s="1168"/>
      <c r="J94" s="1168"/>
      <c r="K94" s="1168"/>
      <c r="L94" s="1168"/>
      <c r="M94"/>
    </row>
    <row r="95" spans="2:13" ht="13.8" thickBot="1">
      <c r="B95" s="1165"/>
      <c r="C95" s="1104" t="s">
        <v>67</v>
      </c>
      <c r="D95" s="1169"/>
      <c r="E95" s="1169"/>
      <c r="F95" s="1169"/>
      <c r="G95" s="1169"/>
      <c r="H95" s="1169"/>
      <c r="I95" s="1169"/>
      <c r="J95" s="1169"/>
      <c r="K95" s="1169"/>
      <c r="L95" s="1169"/>
      <c r="M95"/>
    </row>
    <row r="96" spans="2:13" ht="13.8" thickBot="1">
      <c r="B96" s="1163" t="s">
        <v>35</v>
      </c>
      <c r="C96" s="554" t="s">
        <v>68</v>
      </c>
      <c r="D96" s="553">
        <f t="shared" ref="D96:L96" si="65">SUM(D97:D99)</f>
        <v>0.55632077607547059</v>
      </c>
      <c r="E96" s="553">
        <f t="shared" si="65"/>
        <v>0.63125890613456681</v>
      </c>
      <c r="F96" s="553">
        <f t="shared" si="65"/>
        <v>0.68043790694223594</v>
      </c>
      <c r="G96" s="553">
        <f t="shared" si="65"/>
        <v>0.68630663566920547</v>
      </c>
      <c r="H96" s="553"/>
      <c r="I96" s="553">
        <f t="shared" si="65"/>
        <v>0.57850309163692937</v>
      </c>
      <c r="J96" s="553">
        <f t="shared" si="65"/>
        <v>0.65799604892620089</v>
      </c>
      <c r="K96" s="553">
        <f t="shared" si="65"/>
        <v>0.71001911139598772</v>
      </c>
      <c r="L96" s="553">
        <f t="shared" si="65"/>
        <v>0.71507629929834815</v>
      </c>
      <c r="M96" s="553"/>
    </row>
    <row r="97" spans="2:13" ht="13.8" thickBot="1">
      <c r="B97" s="1164"/>
      <c r="C97" s="1104" t="s">
        <v>20</v>
      </c>
      <c r="D97" s="1108">
        <f t="shared" ref="D97:L99" si="66">D49/D$52</f>
        <v>2.4298850292104653E-3</v>
      </c>
      <c r="E97" s="1108">
        <f t="shared" si="66"/>
        <v>8.2182968838291071E-3</v>
      </c>
      <c r="F97" s="1108">
        <f t="shared" si="66"/>
        <v>4.016114067909673E-3</v>
      </c>
      <c r="G97" s="1108">
        <f t="shared" si="66"/>
        <v>2.2392340422792601E-3</v>
      </c>
      <c r="H97" s="1108"/>
      <c r="I97" s="1108">
        <f t="shared" si="66"/>
        <v>2.5267724344881339E-3</v>
      </c>
      <c r="J97" s="1108">
        <f t="shared" si="66"/>
        <v>8.566385085281172E-3</v>
      </c>
      <c r="K97" s="1108">
        <f t="shared" si="66"/>
        <v>4.1907097071889384E-3</v>
      </c>
      <c r="L97" s="1108">
        <f t="shared" si="66"/>
        <v>2.3331017201292385E-3</v>
      </c>
      <c r="M97" s="1108"/>
    </row>
    <row r="98" spans="2:13" ht="13.8" thickBot="1">
      <c r="B98" s="1164"/>
      <c r="C98" s="1104" t="s">
        <v>19</v>
      </c>
      <c r="D98" s="1108">
        <f t="shared" si="66"/>
        <v>0.17271622787627988</v>
      </c>
      <c r="E98" s="1108">
        <f t="shared" si="66"/>
        <v>0.27681508144353689</v>
      </c>
      <c r="F98" s="1108">
        <f t="shared" si="66"/>
        <v>8.3839662306558788E-2</v>
      </c>
      <c r="G98" s="1108">
        <f t="shared" si="66"/>
        <v>9.0038038583740473E-2</v>
      </c>
      <c r="H98" s="1108"/>
      <c r="I98" s="1108">
        <f t="shared" si="66"/>
        <v>0.17960298464341656</v>
      </c>
      <c r="J98" s="1108">
        <f t="shared" si="66"/>
        <v>0.28853965956434979</v>
      </c>
      <c r="K98" s="1108">
        <f t="shared" si="66"/>
        <v>8.7484488920009609E-2</v>
      </c>
      <c r="L98" s="1108">
        <f t="shared" si="66"/>
        <v>9.3812392421010554E-2</v>
      </c>
      <c r="M98" s="1108"/>
    </row>
    <row r="99" spans="2:13" ht="13.8" thickBot="1">
      <c r="B99" s="1165"/>
      <c r="C99" s="1104" t="s">
        <v>21</v>
      </c>
      <c r="D99" s="1108">
        <f t="shared" si="66"/>
        <v>0.38117466316998022</v>
      </c>
      <c r="E99" s="1108">
        <f t="shared" si="66"/>
        <v>0.34622552780720089</v>
      </c>
      <c r="F99" s="1108">
        <f t="shared" si="66"/>
        <v>0.59258213056776743</v>
      </c>
      <c r="G99" s="1108">
        <f t="shared" si="66"/>
        <v>0.59402936304318577</v>
      </c>
      <c r="H99" s="1108"/>
      <c r="I99" s="1108">
        <f t="shared" si="66"/>
        <v>0.39637333455902474</v>
      </c>
      <c r="J99" s="1108">
        <f t="shared" si="66"/>
        <v>0.36089000427656986</v>
      </c>
      <c r="K99" s="1108">
        <f t="shared" si="66"/>
        <v>0.61834391276878919</v>
      </c>
      <c r="L99" s="1108">
        <f t="shared" si="66"/>
        <v>0.61893080515720833</v>
      </c>
      <c r="M99" s="1108"/>
    </row>
    <row r="100" spans="2:13" ht="13.8" thickBot="1">
      <c r="B100" s="396" t="s">
        <v>666</v>
      </c>
      <c r="C100" s="396"/>
      <c r="D100" s="394">
        <f t="shared" ref="D100:L100" si="67">SUM(D82,D88,D92,D96)</f>
        <v>0.99504650580473819</v>
      </c>
      <c r="E100" s="394">
        <f t="shared" si="67"/>
        <v>0.99999999999999978</v>
      </c>
      <c r="F100" s="394">
        <f t="shared" si="67"/>
        <v>1</v>
      </c>
      <c r="G100" s="394">
        <f t="shared" si="67"/>
        <v>1</v>
      </c>
      <c r="H100" s="394"/>
      <c r="I100" s="394">
        <f t="shared" si="67"/>
        <v>0.99484899390855053</v>
      </c>
      <c r="J100" s="394">
        <f t="shared" si="67"/>
        <v>1</v>
      </c>
      <c r="K100" s="394">
        <f t="shared" si="67"/>
        <v>1</v>
      </c>
      <c r="L100" s="394">
        <f t="shared" si="67"/>
        <v>1</v>
      </c>
      <c r="M100" s="394"/>
    </row>
  </sheetData>
  <mergeCells count="40">
    <mergeCell ref="B92:B95"/>
    <mergeCell ref="D94:L95"/>
    <mergeCell ref="B96:B99"/>
    <mergeCell ref="B72:B75"/>
    <mergeCell ref="D75:L75"/>
    <mergeCell ref="B80:B81"/>
    <mergeCell ref="C80:C81"/>
    <mergeCell ref="B82:B87"/>
    <mergeCell ref="B88:B91"/>
    <mergeCell ref="B56:B57"/>
    <mergeCell ref="C56:C57"/>
    <mergeCell ref="B58:B63"/>
    <mergeCell ref="B64:B67"/>
    <mergeCell ref="B68:B71"/>
    <mergeCell ref="D70:L71"/>
    <mergeCell ref="P32:S32"/>
    <mergeCell ref="T32:W32"/>
    <mergeCell ref="X7:AA7"/>
    <mergeCell ref="AB7:AE7"/>
    <mergeCell ref="X32:AA32"/>
    <mergeCell ref="AB32:AE32"/>
    <mergeCell ref="O31:V31"/>
    <mergeCell ref="O32:O33"/>
    <mergeCell ref="T7:W7"/>
    <mergeCell ref="P7:S7"/>
    <mergeCell ref="D46:L47"/>
    <mergeCell ref="B48:B51"/>
    <mergeCell ref="B32:B33"/>
    <mergeCell ref="C32:C33"/>
    <mergeCell ref="B34:B39"/>
    <mergeCell ref="B40:B43"/>
    <mergeCell ref="B44:B47"/>
    <mergeCell ref="B23:B26"/>
    <mergeCell ref="D26:L26"/>
    <mergeCell ref="B7:B8"/>
    <mergeCell ref="C7:C8"/>
    <mergeCell ref="B9:B14"/>
    <mergeCell ref="B15:B18"/>
    <mergeCell ref="B19:B22"/>
    <mergeCell ref="D21:L22"/>
  </mergeCells>
  <pageMargins left="0.7" right="0.7" top="0.75" bottom="0.75" header="0.3" footer="0.3"/>
  <pageSetup orientation="portrait" r:id="rId1"/>
  <headerFooter>
    <oddFooter>&amp;R&amp;1#&amp;"Calibri"&amp;10&amp;KA80000Internal Use Only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4760-F268-48CA-9009-7A72BE368676}">
  <sheetPr>
    <pageSetUpPr fitToPage="1"/>
  </sheetPr>
  <dimension ref="A1:AB415"/>
  <sheetViews>
    <sheetView showGridLines="0" tabSelected="1" zoomScaleNormal="100" zoomScaleSheetLayoutView="100" workbookViewId="0">
      <selection sqref="A1:T1"/>
    </sheetView>
  </sheetViews>
  <sheetFormatPr defaultRowHeight="13.2"/>
  <cols>
    <col min="1" max="1" width="25.6640625" customWidth="1"/>
    <col min="2" max="2" width="37.33203125" style="635" customWidth="1"/>
    <col min="3" max="3" width="25.33203125" style="32" customWidth="1"/>
    <col min="4" max="4" width="17.33203125" style="32" customWidth="1"/>
    <col min="5" max="5" width="17.6640625" style="32" customWidth="1"/>
    <col min="6" max="6" width="14.6640625" style="32" customWidth="1"/>
    <col min="7" max="7" width="17.44140625" style="32" customWidth="1"/>
    <col min="8" max="10" width="15.33203125" style="32" customWidth="1"/>
    <col min="11" max="11" width="0.5546875" style="430" customWidth="1"/>
    <col min="12" max="12" width="29.33203125" style="32" customWidth="1"/>
    <col min="13" max="13" width="15" style="32" bestFit="1" customWidth="1"/>
    <col min="14" max="14" width="12.6640625" customWidth="1"/>
    <col min="15" max="15" width="15.33203125" bestFit="1" customWidth="1"/>
    <col min="16" max="17" width="12.6640625" customWidth="1"/>
    <col min="18" max="18" width="5.6640625" customWidth="1"/>
    <col min="21" max="21" width="11.33203125" bestFit="1" customWidth="1"/>
  </cols>
  <sheetData>
    <row r="1" spans="1:28">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row>
    <row r="2" spans="1:28" ht="35.25" customHeight="1">
      <c r="A2" s="1197"/>
      <c r="B2" s="1197"/>
      <c r="C2" s="1197"/>
      <c r="D2" s="1197"/>
      <c r="E2" s="1197"/>
      <c r="F2" s="1197"/>
      <c r="G2" s="1197"/>
      <c r="H2" s="1197"/>
      <c r="I2" s="1197"/>
      <c r="J2" s="1197"/>
      <c r="K2" s="1197"/>
      <c r="L2" s="1197"/>
      <c r="M2" s="1197"/>
      <c r="N2" s="1197"/>
      <c r="O2" s="1197"/>
      <c r="P2" s="1197"/>
      <c r="Q2" s="1197"/>
      <c r="R2" s="1197"/>
      <c r="S2" s="1197"/>
      <c r="T2" s="1197"/>
    </row>
    <row r="3" spans="1:28">
      <c r="A3" s="1198"/>
      <c r="B3" s="1198"/>
      <c r="C3" s="1198"/>
      <c r="D3" s="1198"/>
      <c r="E3" s="1198"/>
      <c r="F3" s="1198"/>
      <c r="G3" s="1198"/>
      <c r="H3" s="1198"/>
      <c r="I3" s="1198"/>
      <c r="J3" s="1198"/>
      <c r="K3" s="1198"/>
      <c r="L3" s="1198"/>
      <c r="M3" s="1198"/>
      <c r="N3" s="1198"/>
      <c r="O3" s="1198"/>
      <c r="P3" s="1198"/>
      <c r="Q3" s="1198"/>
      <c r="R3" s="1198"/>
      <c r="S3" s="1198"/>
      <c r="T3" s="1198"/>
    </row>
    <row r="4" spans="1:28" ht="30" customHeight="1">
      <c r="A4" s="1199" t="s">
        <v>41</v>
      </c>
      <c r="B4" s="1199"/>
      <c r="C4" s="1199"/>
      <c r="D4" s="1199"/>
      <c r="E4" s="1199"/>
      <c r="F4" s="1199"/>
      <c r="G4" s="1199"/>
      <c r="H4" s="1199"/>
      <c r="I4" s="1199"/>
      <c r="J4" s="4"/>
      <c r="K4" s="426"/>
      <c r="L4" s="4"/>
      <c r="M4" s="1200" t="s">
        <v>42</v>
      </c>
      <c r="N4" s="1200"/>
      <c r="O4" s="1200"/>
      <c r="P4" s="1200"/>
      <c r="Q4" s="1200"/>
      <c r="R4" s="1200"/>
      <c r="S4" s="1200"/>
      <c r="T4" s="1200"/>
    </row>
    <row r="5" spans="1:28" ht="13.5" customHeight="1">
      <c r="A5" s="1201"/>
      <c r="B5" s="1201"/>
      <c r="C5" s="1201"/>
      <c r="D5" s="1201"/>
      <c r="E5" s="1201"/>
      <c r="F5" s="1201"/>
      <c r="G5" s="1201"/>
      <c r="H5" s="1201"/>
      <c r="I5" s="856"/>
      <c r="J5" s="474"/>
      <c r="K5" s="426"/>
      <c r="L5" s="4"/>
      <c r="M5" s="1202"/>
      <c r="N5" s="1202"/>
      <c r="O5" s="1202"/>
      <c r="P5" s="1202"/>
      <c r="Q5" s="1202"/>
      <c r="R5" s="1202"/>
      <c r="S5" s="1202"/>
      <c r="T5" s="1202"/>
    </row>
    <row r="6" spans="1:28" ht="13.5" customHeight="1">
      <c r="A6" s="1203" t="s">
        <v>422</v>
      </c>
      <c r="B6" s="1203"/>
      <c r="C6" s="1203"/>
      <c r="D6" s="1203"/>
      <c r="E6" s="1203"/>
      <c r="F6" s="1203"/>
      <c r="G6" s="1203"/>
      <c r="H6" s="1203"/>
      <c r="I6" s="854"/>
      <c r="J6" s="474"/>
      <c r="K6" s="426"/>
      <c r="L6" s="4"/>
      <c r="M6" s="1202"/>
      <c r="N6" s="1202"/>
      <c r="O6" s="1202"/>
      <c r="P6" s="1202"/>
      <c r="Q6" s="1202"/>
      <c r="R6" s="1202"/>
      <c r="S6" s="1202"/>
      <c r="T6" s="1202"/>
    </row>
    <row r="7" spans="1:28" ht="13.5" customHeight="1">
      <c r="A7" s="1201"/>
      <c r="B7" s="1201"/>
      <c r="C7" s="1201"/>
      <c r="D7" s="1201"/>
      <c r="E7" s="1201"/>
      <c r="F7" s="1201"/>
      <c r="G7" s="1201"/>
      <c r="H7" s="1201"/>
      <c r="I7" s="856"/>
      <c r="J7" s="474"/>
      <c r="K7" s="426"/>
      <c r="L7" s="4"/>
      <c r="M7" s="1202"/>
      <c r="N7" s="1202"/>
      <c r="O7" s="1202"/>
      <c r="P7" s="1202"/>
      <c r="Q7" s="1202"/>
      <c r="R7" s="1202"/>
      <c r="S7" s="1202"/>
      <c r="T7" s="1202"/>
    </row>
    <row r="8" spans="1:28" ht="13.5" customHeight="1">
      <c r="A8" s="1158" t="s">
        <v>43</v>
      </c>
      <c r="B8" s="1158"/>
      <c r="C8" s="1158"/>
      <c r="D8" s="1158"/>
      <c r="E8" s="1158"/>
      <c r="F8" s="1158"/>
      <c r="G8" s="1158"/>
      <c r="H8" s="1158"/>
      <c r="I8" s="4"/>
      <c r="J8" s="345"/>
      <c r="K8" s="426"/>
      <c r="L8" s="4" t="s">
        <v>44</v>
      </c>
      <c r="M8"/>
      <c r="N8" s="4"/>
      <c r="O8" s="4"/>
      <c r="P8" s="4"/>
      <c r="Q8" s="4"/>
      <c r="R8" s="4"/>
      <c r="S8" s="4"/>
      <c r="T8" s="4"/>
      <c r="U8" s="1158" t="s">
        <v>45</v>
      </c>
      <c r="V8" s="1158"/>
      <c r="W8" s="1158"/>
      <c r="X8" s="1158"/>
      <c r="Y8" s="1158"/>
      <c r="Z8" s="1158"/>
      <c r="AA8" s="1158"/>
      <c r="AB8" s="1158"/>
    </row>
    <row r="9" spans="1:28" ht="13.8" thickBot="1">
      <c r="A9" s="1159" t="s">
        <v>23</v>
      </c>
      <c r="B9" s="1159" t="s">
        <v>46</v>
      </c>
      <c r="C9" s="848"/>
      <c r="D9" s="848" t="s">
        <v>24</v>
      </c>
      <c r="E9" s="301"/>
      <c r="F9" s="848"/>
      <c r="G9" s="848" t="s">
        <v>25</v>
      </c>
      <c r="H9" s="848"/>
      <c r="I9"/>
      <c r="J9" s="346"/>
      <c r="K9" s="426"/>
      <c r="L9" s="4"/>
      <c r="M9" s="4"/>
      <c r="N9" s="4"/>
      <c r="O9" s="4"/>
      <c r="P9" s="4"/>
      <c r="Q9" s="4"/>
      <c r="R9" s="4"/>
      <c r="W9" s="7"/>
      <c r="X9" s="10"/>
    </row>
    <row r="10" spans="1:28" ht="40.799999999999997" thickTop="1" thickBot="1">
      <c r="A10" s="1160"/>
      <c r="B10" s="1160"/>
      <c r="C10" s="846" t="s">
        <v>26</v>
      </c>
      <c r="D10" s="846" t="s">
        <v>27</v>
      </c>
      <c r="E10" s="439" t="s">
        <v>28</v>
      </c>
      <c r="F10" s="440" t="s">
        <v>663</v>
      </c>
      <c r="G10" s="846" t="s">
        <v>27</v>
      </c>
      <c r="H10" s="846" t="s">
        <v>30</v>
      </c>
      <c r="I10"/>
      <c r="J10" s="347"/>
      <c r="K10" s="427"/>
      <c r="L10" s="476"/>
      <c r="M10" s="310" t="s">
        <v>47</v>
      </c>
      <c r="N10" s="310" t="s">
        <v>48</v>
      </c>
      <c r="O10" s="310" t="s">
        <v>49</v>
      </c>
      <c r="P10" s="310" t="s">
        <v>50</v>
      </c>
      <c r="W10" s="7"/>
      <c r="X10" s="10"/>
    </row>
    <row r="11" spans="1:28" ht="13.8" thickTop="1">
      <c r="A11" s="1167" t="s">
        <v>32</v>
      </c>
      <c r="B11" s="558" t="s">
        <v>51</v>
      </c>
      <c r="C11" s="557">
        <f>SUM(C12:C16)</f>
        <v>29180247.4608</v>
      </c>
      <c r="D11" s="557">
        <f>SUM(D12:D16)</f>
        <v>30361720.70829539</v>
      </c>
      <c r="E11" s="556">
        <f>D11/C11</f>
        <v>1.0404888015114522</v>
      </c>
      <c r="F11" s="557">
        <f>SUM(F12:F16)</f>
        <v>127615140.86674498</v>
      </c>
      <c r="G11" s="557">
        <f>SUM(G12:G16)</f>
        <v>26233231.865870774</v>
      </c>
      <c r="H11" s="555">
        <f>G11/F11</f>
        <v>0.2055651992992224</v>
      </c>
      <c r="I11" s="725"/>
      <c r="J11" s="471"/>
      <c r="K11" s="428"/>
      <c r="L11" s="559"/>
      <c r="M11" s="477"/>
      <c r="U11" s="464"/>
      <c r="W11" s="7"/>
      <c r="X11" s="10"/>
    </row>
    <row r="12" spans="1:28" ht="13.8" thickBot="1">
      <c r="A12" s="1164"/>
      <c r="B12" s="49" t="s">
        <v>9</v>
      </c>
      <c r="C12" s="853">
        <f>'Business EER - Standard'!B12</f>
        <v>18115901.7808</v>
      </c>
      <c r="D12" s="853">
        <f>'Business EER - Standard'!C12</f>
        <v>19569053.989433181</v>
      </c>
      <c r="E12" s="298">
        <f>D12/C12</f>
        <v>1.0802141801283827</v>
      </c>
      <c r="F12" s="853">
        <f>'MEEIA Targets'!$E$3+'Extension Budget - Savings'!$C$9</f>
        <v>48388452.510619953</v>
      </c>
      <c r="G12" s="853">
        <f>'Business EER - Standard'!F12</f>
        <v>18786291.829855852</v>
      </c>
      <c r="H12" s="297">
        <f t="shared" ref="H12:H20" si="0">G12/F12</f>
        <v>0.38823915325113506</v>
      </c>
      <c r="I12" s="1128"/>
      <c r="J12" s="1082"/>
      <c r="K12" s="428"/>
      <c r="L12" s="7" t="s">
        <v>52</v>
      </c>
      <c r="M12" s="562">
        <f>D12</f>
        <v>19569053.989433181</v>
      </c>
      <c r="N12" s="464">
        <f>M12/$M$29</f>
        <v>0.25631829684039742</v>
      </c>
      <c r="O12" s="564">
        <f>G12</f>
        <v>18786291.829855852</v>
      </c>
      <c r="P12" s="464">
        <f>O12/$O$29</f>
        <v>0.28437037669919052</v>
      </c>
      <c r="U12" s="464">
        <f>G13/$G$29</f>
        <v>0.1127252340417889</v>
      </c>
      <c r="W12" s="7"/>
      <c r="X12" s="10"/>
    </row>
    <row r="13" spans="1:28" ht="13.8" thickBot="1">
      <c r="A13" s="1164"/>
      <c r="B13" s="49" t="s">
        <v>10</v>
      </c>
      <c r="C13" s="853">
        <f>'Business EER - Custom'!B12</f>
        <v>11064345.68</v>
      </c>
      <c r="D13" s="853">
        <f>'Business EER - Custom'!C12</f>
        <v>10792666.718862209</v>
      </c>
      <c r="E13" s="298">
        <f>D13/C13</f>
        <v>0.9754455465334132</v>
      </c>
      <c r="F13" s="853">
        <f>'MEEIA Targets'!$E$4+'Extension Budget - Savings'!$C$10</f>
        <v>37599915.444750056</v>
      </c>
      <c r="G13" s="853">
        <f>'Business EER - Custom'!F12</f>
        <v>7446940.0360149238</v>
      </c>
      <c r="H13" s="297">
        <f>G13/F13</f>
        <v>0.19805736124480339</v>
      </c>
      <c r="I13" s="1128"/>
      <c r="J13" s="1082"/>
      <c r="K13" s="429"/>
      <c r="L13" s="7" t="s">
        <v>10</v>
      </c>
      <c r="M13" s="562">
        <f t="shared" ref="M13:M16" si="1">D13</f>
        <v>10792666.718862209</v>
      </c>
      <c r="N13" s="464">
        <f>M13/$M$29</f>
        <v>0.14136390820111022</v>
      </c>
      <c r="O13" s="564">
        <f t="shared" ref="O13:O27" si="2">G13</f>
        <v>7446940.0360149238</v>
      </c>
      <c r="P13" s="464">
        <f>O13/$O$29</f>
        <v>0.1127252340417889</v>
      </c>
      <c r="U13" s="464">
        <f>G12/$G$29</f>
        <v>0.28437037669919052</v>
      </c>
      <c r="W13" s="7"/>
      <c r="X13" s="10"/>
    </row>
    <row r="14" spans="1:28" ht="13.5" customHeight="1" thickBot="1">
      <c r="A14" s="1164"/>
      <c r="B14" s="853" t="s">
        <v>11</v>
      </c>
      <c r="C14" s="853">
        <v>0</v>
      </c>
      <c r="D14" s="853">
        <f>'Block Bidding'!C12</f>
        <v>0</v>
      </c>
      <c r="E14" s="298" t="s">
        <v>54</v>
      </c>
      <c r="F14" s="853">
        <f>'MEEIA Targets'!$E$6+'Extension Budget - Savings'!$C$12</f>
        <v>22004933.853875004</v>
      </c>
      <c r="G14" s="853">
        <v>0</v>
      </c>
      <c r="H14" s="297" t="s">
        <v>54</v>
      </c>
      <c r="I14" s="1128"/>
      <c r="J14" s="1082"/>
      <c r="K14" s="429"/>
      <c r="L14" s="7" t="s">
        <v>11</v>
      </c>
      <c r="M14" s="562">
        <f t="shared" si="1"/>
        <v>0</v>
      </c>
      <c r="N14" s="464">
        <f>M14/$M$29</f>
        <v>0</v>
      </c>
      <c r="O14" s="564">
        <f t="shared" si="2"/>
        <v>0</v>
      </c>
      <c r="P14" s="464">
        <f>O14/$O$29</f>
        <v>0</v>
      </c>
      <c r="U14" s="464">
        <f>G14/$G$29</f>
        <v>0</v>
      </c>
      <c r="W14" s="7"/>
      <c r="X14" s="10"/>
    </row>
    <row r="15" spans="1:28" ht="13.8" thickBot="1">
      <c r="A15" s="1164"/>
      <c r="B15" s="853" t="s">
        <v>53</v>
      </c>
      <c r="C15" s="890">
        <v>0</v>
      </c>
      <c r="D15" s="890">
        <v>0</v>
      </c>
      <c r="E15" s="298" t="s">
        <v>54</v>
      </c>
      <c r="F15" s="853">
        <f>'MEEIA Targets'!$E$5+'Extension Budget - Savings'!$C$11</f>
        <v>15159384.801000001</v>
      </c>
      <c r="G15" s="853">
        <v>0</v>
      </c>
      <c r="H15" s="297" t="s">
        <v>54</v>
      </c>
      <c r="I15" s="1128"/>
      <c r="J15" s="1082"/>
      <c r="K15" s="429"/>
      <c r="L15" s="7" t="s">
        <v>55</v>
      </c>
      <c r="M15" s="562">
        <f t="shared" si="1"/>
        <v>0</v>
      </c>
      <c r="N15" s="464">
        <f>M15/$M$29</f>
        <v>0</v>
      </c>
      <c r="O15" s="564">
        <f t="shared" si="2"/>
        <v>0</v>
      </c>
      <c r="P15" s="464">
        <f>O15/$O$29</f>
        <v>0</v>
      </c>
      <c r="U15" s="464">
        <f>G16/$G$29</f>
        <v>0</v>
      </c>
      <c r="W15" s="7"/>
      <c r="X15" s="10"/>
    </row>
    <row r="16" spans="1:28" ht="13.8" thickBot="1">
      <c r="A16" s="1165"/>
      <c r="B16" s="853" t="s">
        <v>56</v>
      </c>
      <c r="C16" s="853">
        <v>0</v>
      </c>
      <c r="D16" s="853">
        <v>0</v>
      </c>
      <c r="E16" s="298" t="s">
        <v>54</v>
      </c>
      <c r="F16" s="853">
        <f>'MEEIA Targets'!$E$7+'Extension Budget - Savings'!$C$13</f>
        <v>4462454.2564999592</v>
      </c>
      <c r="G16" s="853">
        <v>0</v>
      </c>
      <c r="H16" s="297" t="s">
        <v>54</v>
      </c>
      <c r="I16" s="1128"/>
      <c r="J16" s="1082"/>
      <c r="K16" s="427"/>
      <c r="L16" s="7" t="s">
        <v>56</v>
      </c>
      <c r="M16" s="562">
        <f t="shared" si="1"/>
        <v>0</v>
      </c>
      <c r="N16" s="464">
        <f>M16/$M$29</f>
        <v>0</v>
      </c>
      <c r="O16" s="564">
        <f t="shared" si="2"/>
        <v>0</v>
      </c>
      <c r="P16" s="464">
        <f>O16/$O$29</f>
        <v>0</v>
      </c>
      <c r="U16" s="464">
        <f>G18/$G$29</f>
        <v>8.0369941917932744E-2</v>
      </c>
      <c r="W16" s="7"/>
    </row>
    <row r="17" spans="1:24" ht="13.8" thickBot="1">
      <c r="A17" s="1163" t="s">
        <v>33</v>
      </c>
      <c r="B17" s="554" t="s">
        <v>57</v>
      </c>
      <c r="C17" s="554">
        <f>SUM(C18:C20)</f>
        <v>28707556.183499999</v>
      </c>
      <c r="D17" s="554">
        <f>SUM(D18:D20)</f>
        <v>33444643.005321566</v>
      </c>
      <c r="E17" s="556">
        <f>D17/C17</f>
        <v>1.165011845367188</v>
      </c>
      <c r="F17" s="554">
        <f>SUM(F18:F20)</f>
        <v>68775211.574000135</v>
      </c>
      <c r="G17" s="554">
        <f>SUM(G18:G20)</f>
        <v>27289199.722228494</v>
      </c>
      <c r="H17" s="553">
        <f>G17/F17</f>
        <v>0.39678830639242896</v>
      </c>
      <c r="I17" s="725"/>
      <c r="J17" s="471"/>
      <c r="K17" s="427"/>
      <c r="L17" s="7"/>
      <c r="M17" s="476"/>
      <c r="O17" s="564"/>
      <c r="P17" s="464"/>
      <c r="U17" s="464"/>
      <c r="W17" s="7"/>
    </row>
    <row r="18" spans="1:24" ht="13.8" thickBot="1">
      <c r="A18" s="1164"/>
      <c r="B18" s="853" t="s">
        <v>14</v>
      </c>
      <c r="C18" s="853">
        <f>'Whole House Efficiency'!B12</f>
        <v>6297354.5435000006</v>
      </c>
      <c r="D18" s="853">
        <f>'Whole House Efficiency'!C12</f>
        <v>6636825.1887923656</v>
      </c>
      <c r="E18" s="298">
        <f t="shared" ref="E18:E20" si="3">D18/C18</f>
        <v>1.0539068656445205</v>
      </c>
      <c r="F18" s="853">
        <f>'MEEIA Targets'!$E$13+'MEEIA Targets'!$E$16+'Extension Budget - Savings'!$C$22+'Extension Budget - Savings'!$C$19</f>
        <v>24647182.79325011</v>
      </c>
      <c r="G18" s="853">
        <f>'Whole House Efficiency'!F12</f>
        <v>5309460.1510338932</v>
      </c>
      <c r="H18" s="297">
        <f t="shared" si="0"/>
        <v>0.21541854075460279</v>
      </c>
      <c r="I18" s="1128"/>
      <c r="J18" s="1082"/>
      <c r="K18" s="427"/>
      <c r="L18" s="7" t="s">
        <v>58</v>
      </c>
      <c r="M18" s="562">
        <f>D18</f>
        <v>6636825.1887923656</v>
      </c>
      <c r="N18" s="464">
        <f>M18/$M$29</f>
        <v>8.6930095329967552E-2</v>
      </c>
      <c r="O18" s="564">
        <f t="shared" si="2"/>
        <v>5309460.1510338932</v>
      </c>
      <c r="P18" s="464">
        <f>O18/$O$29</f>
        <v>8.0369941917932744E-2</v>
      </c>
      <c r="U18" s="464">
        <f>G19/$G$29</f>
        <v>2.1541939950331181E-2</v>
      </c>
    </row>
    <row r="19" spans="1:24" ht="13.8" thickBot="1">
      <c r="A19" s="1164"/>
      <c r="B19" s="853" t="s">
        <v>59</v>
      </c>
      <c r="C19" s="853">
        <f>'Income-Eligible Multi-Family'!B12</f>
        <v>1533561</v>
      </c>
      <c r="D19" s="853">
        <f>'Income-Eligible Multi-Family'!C12</f>
        <v>1423120</v>
      </c>
      <c r="E19" s="298">
        <f t="shared" si="3"/>
        <v>0.92798395368687647</v>
      </c>
      <c r="F19" s="853">
        <f>'MEEIA Targets'!$E$17+'Extension Budget - Savings'!$C$23</f>
        <v>12517847.780750096</v>
      </c>
      <c r="G19" s="853">
        <f>'Income-Eligible Multi-Family'!F12</f>
        <v>1423120</v>
      </c>
      <c r="H19" s="297">
        <f t="shared" si="0"/>
        <v>0.11368727475568677</v>
      </c>
      <c r="I19" s="1128"/>
      <c r="J19" s="1082"/>
      <c r="K19" s="427"/>
      <c r="L19" s="7" t="s">
        <v>60</v>
      </c>
      <c r="M19" s="562">
        <f>D19</f>
        <v>1423120</v>
      </c>
      <c r="N19" s="464">
        <f>M19/$M$29</f>
        <v>1.8640231397822008E-2</v>
      </c>
      <c r="O19" s="564">
        <f t="shared" si="2"/>
        <v>1423120</v>
      </c>
      <c r="P19" s="464">
        <f>O19/$O$29</f>
        <v>2.1541939950331181E-2</v>
      </c>
      <c r="U19" s="464">
        <f>G20/$G$29</f>
        <v>0.31116804231862161</v>
      </c>
      <c r="W19" s="7"/>
    </row>
    <row r="20" spans="1:24" ht="13.8" thickBot="1">
      <c r="A20" s="1164"/>
      <c r="B20" s="853" t="s">
        <v>61</v>
      </c>
      <c r="C20" s="853">
        <f>'Home Lighting Rebate'!B12</f>
        <v>20876640.640000001</v>
      </c>
      <c r="D20" s="853">
        <f>'Home Lighting Rebate'!C12</f>
        <v>25384697.816529199</v>
      </c>
      <c r="E20" s="298">
        <f t="shared" si="3"/>
        <v>1.2159378634842084</v>
      </c>
      <c r="F20" s="853">
        <f>'MEEIA Targets'!$E$12+'Extension Budget - Savings'!$C$18</f>
        <v>31610180.999999925</v>
      </c>
      <c r="G20" s="853">
        <f>'Home Lighting Rebate'!F12</f>
        <v>20556619.5711946</v>
      </c>
      <c r="H20" s="297">
        <f t="shared" si="0"/>
        <v>0.65031641454994038</v>
      </c>
      <c r="I20" s="1128"/>
      <c r="J20" s="1082"/>
      <c r="K20" s="428"/>
      <c r="L20" s="7" t="s">
        <v>62</v>
      </c>
      <c r="M20" s="562">
        <f>D20</f>
        <v>25384697.816529199</v>
      </c>
      <c r="N20" s="464">
        <f>M20/$M$29</f>
        <v>0.33249244003590095</v>
      </c>
      <c r="O20" s="564">
        <f t="shared" si="2"/>
        <v>20556619.5711946</v>
      </c>
      <c r="P20" s="464">
        <f>O20/$O$29</f>
        <v>0.31116804231862161</v>
      </c>
      <c r="U20" s="464">
        <f>G15/$G$29</f>
        <v>0</v>
      </c>
      <c r="W20" s="7"/>
      <c r="X20" s="10"/>
    </row>
    <row r="21" spans="1:24" ht="13.8" thickBot="1">
      <c r="A21" s="1164" t="s">
        <v>34</v>
      </c>
      <c r="B21" s="554" t="s">
        <v>63</v>
      </c>
      <c r="C21" s="554">
        <f>SUM(C22)</f>
        <v>12813477</v>
      </c>
      <c r="D21" s="554">
        <f>SUM(D22)</f>
        <v>11787812</v>
      </c>
      <c r="E21" s="551">
        <f>D21/C21</f>
        <v>0.9199542013459735</v>
      </c>
      <c r="F21" s="554">
        <f>SUM(F22)</f>
        <v>21070772</v>
      </c>
      <c r="G21" s="554">
        <f>SUM(G22)</f>
        <v>11787812</v>
      </c>
      <c r="H21" s="553">
        <f>G21/F21</f>
        <v>0.55943901818120378</v>
      </c>
      <c r="I21" s="725"/>
      <c r="J21" s="471"/>
      <c r="K21" s="428"/>
      <c r="L21" s="7"/>
      <c r="M21" s="477"/>
      <c r="O21" s="564"/>
      <c r="P21" s="464">
        <f>O21/$O$29</f>
        <v>0</v>
      </c>
      <c r="U21" s="464"/>
      <c r="W21" s="7"/>
      <c r="X21" s="10"/>
    </row>
    <row r="22" spans="1:24" ht="13.5" customHeight="1" thickBot="1">
      <c r="A22" s="1164"/>
      <c r="B22" s="853" t="s">
        <v>17</v>
      </c>
      <c r="C22" s="853">
        <f>HER!B12</f>
        <v>12813477</v>
      </c>
      <c r="D22" s="853">
        <f>HER!C12</f>
        <v>11787812</v>
      </c>
      <c r="E22" s="298">
        <f>D22/C22</f>
        <v>0.9199542013459735</v>
      </c>
      <c r="F22" s="853">
        <f>HER!$E$12</f>
        <v>21070772</v>
      </c>
      <c r="G22" s="853">
        <f>HER!F12</f>
        <v>11787812</v>
      </c>
      <c r="H22" s="297">
        <f>G22/F22</f>
        <v>0.55943901818120378</v>
      </c>
      <c r="I22" s="1128"/>
      <c r="J22" s="1082"/>
      <c r="K22" s="427"/>
      <c r="L22" s="7" t="s">
        <v>64</v>
      </c>
      <c r="M22" s="562">
        <f>D22</f>
        <v>11787812</v>
      </c>
      <c r="N22" s="464">
        <f>M22/$M$29</f>
        <v>0.15439846488983575</v>
      </c>
      <c r="O22" s="564">
        <f t="shared" si="2"/>
        <v>11787812</v>
      </c>
      <c r="P22" s="464">
        <f>O22/$O$29</f>
        <v>0.17843353916029098</v>
      </c>
      <c r="U22" s="464">
        <f>G22/$G$29</f>
        <v>0.17843353916029098</v>
      </c>
      <c r="W22" s="7"/>
    </row>
    <row r="23" spans="1:24" ht="13.8" thickBot="1">
      <c r="A23" s="1164"/>
      <c r="B23" s="853" t="s">
        <v>65</v>
      </c>
      <c r="C23" s="1168" t="s">
        <v>66</v>
      </c>
      <c r="D23" s="1168"/>
      <c r="E23" s="1168"/>
      <c r="F23" s="1168"/>
      <c r="G23" s="1168"/>
      <c r="H23" s="1168"/>
      <c r="I23" s="1128"/>
      <c r="J23" s="1082"/>
      <c r="K23" s="427"/>
      <c r="L23" s="7"/>
      <c r="M23"/>
      <c r="O23" s="564"/>
      <c r="P23" s="464"/>
      <c r="U23" s="464">
        <f>G27/$G$29</f>
        <v>1.1085700999567809E-2</v>
      </c>
      <c r="W23" s="7"/>
    </row>
    <row r="24" spans="1:24" ht="13.5" customHeight="1" thickBot="1">
      <c r="A24" s="1165"/>
      <c r="B24" s="853" t="s">
        <v>67</v>
      </c>
      <c r="C24" s="1169"/>
      <c r="D24" s="1169"/>
      <c r="E24" s="1169"/>
      <c r="F24" s="1169"/>
      <c r="G24" s="1169"/>
      <c r="H24" s="1169"/>
      <c r="I24" s="1128"/>
      <c r="J24" s="1082"/>
      <c r="K24" s="429"/>
      <c r="L24" s="7"/>
      <c r="M24" s="477"/>
      <c r="O24" s="564"/>
      <c r="P24" s="464"/>
      <c r="U24" s="331">
        <f>G26/$G$29</f>
        <v>3.0522491227618048E-4</v>
      </c>
      <c r="W24" s="7"/>
    </row>
    <row r="25" spans="1:24" ht="13.5" customHeight="1" thickBot="1">
      <c r="A25" s="1163" t="s">
        <v>35</v>
      </c>
      <c r="B25" s="554" t="s">
        <v>68</v>
      </c>
      <c r="C25" s="554">
        <f>SUM(C26:C27)</f>
        <v>681029</v>
      </c>
      <c r="D25" s="554">
        <f>SUM(D26:D27)</f>
        <v>752516</v>
      </c>
      <c r="E25" s="551">
        <f>D25/C25</f>
        <v>1.1049690982322338</v>
      </c>
      <c r="F25" s="554">
        <f>SUM(F26:F27)</f>
        <v>7778925.0000000028</v>
      </c>
      <c r="G25" s="554">
        <f>SUM(G26:G27)</f>
        <v>752516</v>
      </c>
      <c r="H25" s="553">
        <f>G25/F25</f>
        <v>9.6737788319080045E-2</v>
      </c>
      <c r="I25" s="725"/>
      <c r="J25" s="471"/>
      <c r="K25" s="429"/>
      <c r="L25" s="7"/>
      <c r="M25" s="477"/>
      <c r="O25" s="564"/>
      <c r="P25" s="464"/>
      <c r="U25" s="331"/>
      <c r="W25" s="7"/>
    </row>
    <row r="26" spans="1:24" ht="13.8" thickBot="1">
      <c r="A26" s="1164"/>
      <c r="B26" s="853" t="s">
        <v>20</v>
      </c>
      <c r="C26" s="853">
        <f>'Bus Programmable Thermostat'!B12</f>
        <v>15760</v>
      </c>
      <c r="D26" s="853">
        <f>'Bus Programmable Thermostat'!C12</f>
        <v>20164</v>
      </c>
      <c r="E26" s="298">
        <f>D26/C26</f>
        <v>1.2794416243654823</v>
      </c>
      <c r="F26" s="853">
        <f>'MEEIA Targets'!$E$8+'Extension Budget - Savings'!$C$14</f>
        <v>98752.500000000524</v>
      </c>
      <c r="G26" s="853">
        <f>'Bus Programmable Thermostat'!F12</f>
        <v>20164</v>
      </c>
      <c r="H26" s="297">
        <f>G26/F26</f>
        <v>0.20418723576618206</v>
      </c>
      <c r="I26" s="1128"/>
      <c r="J26" s="1082"/>
      <c r="K26" s="428"/>
      <c r="L26" s="7" t="s">
        <v>69</v>
      </c>
      <c r="M26" s="562">
        <f t="shared" ref="M26:M28" si="4">D26</f>
        <v>20164</v>
      </c>
      <c r="N26" s="464">
        <f>M26/$M$29</f>
        <v>2.6411098565523844E-4</v>
      </c>
      <c r="O26" s="564">
        <f t="shared" si="2"/>
        <v>20164</v>
      </c>
      <c r="P26" s="464">
        <f>O26/$O$29</f>
        <v>3.0522491227618048E-4</v>
      </c>
      <c r="W26" s="7"/>
    </row>
    <row r="27" spans="1:24" ht="13.8" thickBot="1">
      <c r="A27" s="1164"/>
      <c r="B27" s="853" t="s">
        <v>19</v>
      </c>
      <c r="C27" s="853">
        <f>'Res Programmable Thermostat'!B12</f>
        <v>665269</v>
      </c>
      <c r="D27" s="853">
        <f>'Res Programmable Thermostat'!C12</f>
        <v>732352</v>
      </c>
      <c r="E27" s="298">
        <f>D27/C27</f>
        <v>1.1008359024695273</v>
      </c>
      <c r="F27" s="853">
        <f>'MEEIA Targets'!$E$19+'Extension Budget - Savings'!$C$25</f>
        <v>7680172.5000000019</v>
      </c>
      <c r="G27" s="853">
        <f>'Res Programmable Thermostat'!F12</f>
        <v>732352</v>
      </c>
      <c r="H27" s="297">
        <f>G27/F27</f>
        <v>9.5356191543874799E-2</v>
      </c>
      <c r="I27" s="1128"/>
      <c r="J27" s="1082"/>
      <c r="K27" s="427"/>
      <c r="L27" s="7" t="s">
        <v>70</v>
      </c>
      <c r="M27" s="562">
        <f t="shared" si="4"/>
        <v>732352</v>
      </c>
      <c r="N27" s="464">
        <f>M27/$M$29</f>
        <v>9.5924523193109106E-3</v>
      </c>
      <c r="O27" s="564">
        <f t="shared" si="2"/>
        <v>732352</v>
      </c>
      <c r="P27" s="464">
        <f>O27/$O$29</f>
        <v>1.1085700999567809E-2</v>
      </c>
    </row>
    <row r="28" spans="1:24" ht="13.8" thickBot="1">
      <c r="A28" s="1165"/>
      <c r="B28" s="853" t="s">
        <v>21</v>
      </c>
      <c r="C28" s="1166" t="s">
        <v>71</v>
      </c>
      <c r="D28" s="1166"/>
      <c r="E28" s="1166"/>
      <c r="F28" s="1166"/>
      <c r="G28" s="1166"/>
      <c r="H28" s="1166"/>
      <c r="I28" s="1128"/>
      <c r="J28" s="1082"/>
      <c r="K28" s="427"/>
      <c r="L28" s="7" t="s">
        <v>72</v>
      </c>
      <c r="M28" s="562">
        <f t="shared" si="4"/>
        <v>0</v>
      </c>
      <c r="P28" s="464"/>
      <c r="U28" s="10"/>
    </row>
    <row r="29" spans="1:24" ht="13.5" customHeight="1" thickBot="1">
      <c r="A29" s="396" t="s">
        <v>666</v>
      </c>
      <c r="B29" s="396"/>
      <c r="C29" s="396">
        <f>SUM(C11,C17,C21,C25)</f>
        <v>71382309.644299999</v>
      </c>
      <c r="D29" s="396">
        <f>SUM(D11,D17,D21,D25)</f>
        <v>76346691.713616952</v>
      </c>
      <c r="E29" s="392">
        <f>D29/C29</f>
        <v>1.0695463917328341</v>
      </c>
      <c r="F29" s="396">
        <f>SUM(F11,F17,F21,F25)</f>
        <v>225240049.44074512</v>
      </c>
      <c r="G29" s="396">
        <f>SUM(G11,G17,G21,G25)</f>
        <v>66062759.588099271</v>
      </c>
      <c r="H29" s="394">
        <f>G29/F29</f>
        <v>0.29329934774978234</v>
      </c>
      <c r="I29" s="725"/>
      <c r="J29" s="471"/>
      <c r="L29" s="329"/>
      <c r="M29" s="563">
        <f>SUM(M12:M28)</f>
        <v>76346691.713616952</v>
      </c>
      <c r="N29" s="464">
        <f>M29/$M$29</f>
        <v>1</v>
      </c>
      <c r="O29" s="563">
        <f>SUM(O12:O28)</f>
        <v>66062759.588099271</v>
      </c>
      <c r="P29" s="464">
        <f>O29/$O$29</f>
        <v>1</v>
      </c>
      <c r="Q29" s="863"/>
      <c r="R29" s="863"/>
    </row>
    <row r="30" spans="1:24">
      <c r="A30" t="s">
        <v>667</v>
      </c>
      <c r="B30"/>
      <c r="C30"/>
      <c r="D30" s="93"/>
      <c r="E30" s="93"/>
      <c r="F30" s="7"/>
      <c r="G30"/>
      <c r="H30"/>
      <c r="I30" s="10"/>
      <c r="J30" s="10"/>
      <c r="L30" s="329"/>
    </row>
    <row r="31" spans="1:24">
      <c r="A31" s="86"/>
      <c r="B31"/>
      <c r="C31"/>
      <c r="D31"/>
      <c r="E31"/>
      <c r="F31" s="327"/>
      <c r="G31"/>
      <c r="H31"/>
      <c r="I31"/>
      <c r="J31" s="350"/>
      <c r="K31" s="431"/>
      <c r="L31" s="636"/>
      <c r="M31" s="466"/>
      <c r="Q31" s="462"/>
      <c r="R31" s="464"/>
      <c r="S31" s="465"/>
      <c r="T31" s="463"/>
    </row>
    <row r="32" spans="1:24">
      <c r="A32" s="86"/>
      <c r="B32"/>
      <c r="C32" s="564"/>
      <c r="D32" s="564"/>
      <c r="E32"/>
      <c r="F32" s="564"/>
      <c r="G32" s="564"/>
      <c r="H32"/>
      <c r="I32"/>
      <c r="J32" s="350"/>
      <c r="M32" s="29"/>
      <c r="Q32" s="13"/>
    </row>
    <row r="33" spans="1:28">
      <c r="A33" s="4" t="s">
        <v>74</v>
      </c>
      <c r="B33" s="4"/>
      <c r="C33" s="4"/>
      <c r="D33" s="4"/>
      <c r="E33" s="4"/>
      <c r="F33" s="4"/>
      <c r="G33" s="4"/>
      <c r="H33" s="4"/>
      <c r="I33" s="4"/>
      <c r="J33" s="350"/>
      <c r="L33" s="1158" t="s">
        <v>75</v>
      </c>
      <c r="M33" s="1158"/>
      <c r="N33" s="1158"/>
      <c r="O33" s="1158"/>
      <c r="P33" s="1158"/>
      <c r="Q33" s="1158"/>
      <c r="R33" s="1158"/>
      <c r="S33" s="1158"/>
      <c r="U33" s="1158" t="s">
        <v>76</v>
      </c>
      <c r="V33" s="1158"/>
      <c r="W33" s="1158"/>
      <c r="X33" s="1158"/>
      <c r="Y33" s="1158"/>
      <c r="Z33" s="1158"/>
      <c r="AA33" s="1158"/>
      <c r="AB33" s="1158"/>
    </row>
    <row r="34" spans="1:28" ht="13.8" thickBot="1">
      <c r="A34" s="1159" t="s">
        <v>23</v>
      </c>
      <c r="B34" s="1159" t="s">
        <v>46</v>
      </c>
      <c r="C34" s="867"/>
      <c r="D34" s="867" t="s">
        <v>24</v>
      </c>
      <c r="E34" s="95"/>
      <c r="F34" s="867"/>
      <c r="G34" s="867" t="s">
        <v>25</v>
      </c>
      <c r="H34" s="867"/>
      <c r="I34" s="100"/>
      <c r="J34" s="351"/>
      <c r="K34" s="431"/>
      <c r="L34" s="636"/>
      <c r="M34"/>
    </row>
    <row r="35" spans="1:28" ht="40.799999999999997" thickTop="1" thickBot="1">
      <c r="A35" s="1160"/>
      <c r="B35" s="1160"/>
      <c r="C35" s="846" t="s">
        <v>38</v>
      </c>
      <c r="D35" s="846" t="s">
        <v>39</v>
      </c>
      <c r="E35" s="439" t="s">
        <v>28</v>
      </c>
      <c r="F35" s="440" t="s">
        <v>664</v>
      </c>
      <c r="G35" s="846" t="s">
        <v>39</v>
      </c>
      <c r="H35" s="846" t="s">
        <v>30</v>
      </c>
      <c r="I35" s="100"/>
      <c r="J35" s="352"/>
      <c r="M35" s="310" t="s">
        <v>77</v>
      </c>
      <c r="N35" s="310" t="s">
        <v>78</v>
      </c>
      <c r="O35" s="310" t="s">
        <v>79</v>
      </c>
      <c r="P35" s="310" t="s">
        <v>80</v>
      </c>
    </row>
    <row r="36" spans="1:28" ht="14.4" thickTop="1" thickBot="1">
      <c r="A36" s="1167" t="s">
        <v>32</v>
      </c>
      <c r="B36" s="558" t="s">
        <v>51</v>
      </c>
      <c r="C36" s="557">
        <f>SUM(C37:C41)</f>
        <v>5711.1308999999928</v>
      </c>
      <c r="D36" s="557">
        <f>SUM(D37:D41)</f>
        <v>6313.4386768044915</v>
      </c>
      <c r="E36" s="556">
        <f>D36/C36</f>
        <v>1.1054620857673738</v>
      </c>
      <c r="F36" s="557">
        <f>SUM(F37:F41)</f>
        <v>25786.064125000001</v>
      </c>
      <c r="G36" s="557">
        <f>SUM(G37:G41)</f>
        <v>5548.054882088456</v>
      </c>
      <c r="H36" s="553">
        <f t="shared" ref="H36:H42" si="5">G36/F36</f>
        <v>0.21515710405410526</v>
      </c>
      <c r="I36" s="553"/>
      <c r="J36" s="553"/>
      <c r="L36" s="47"/>
    </row>
    <row r="37" spans="1:28" ht="13.8" thickBot="1">
      <c r="A37" s="1164"/>
      <c r="B37" s="853" t="s">
        <v>9</v>
      </c>
      <c r="C37" s="853">
        <f>'Business EER - Standard'!B13</f>
        <v>3548.6103999999928</v>
      </c>
      <c r="D37" s="853">
        <f>'Business EER - Standard'!C13</f>
        <v>4414.0081299753947</v>
      </c>
      <c r="E37" s="298">
        <f>D37/C37</f>
        <v>1.2438694678839366</v>
      </c>
      <c r="F37" s="853">
        <f>'Business EER - Standard'!E13</f>
        <v>7980.7972499999978</v>
      </c>
      <c r="G37" s="853">
        <f>'Business EER - Standard'!F13</f>
        <v>4237.4478047763787</v>
      </c>
      <c r="H37" s="297">
        <f t="shared" si="5"/>
        <v>0.53095545119585386</v>
      </c>
      <c r="I37" s="297"/>
      <c r="J37" s="297"/>
      <c r="L37" s="46" t="s">
        <v>52</v>
      </c>
      <c r="M37" s="496">
        <f>D37</f>
        <v>4414.0081299753947</v>
      </c>
      <c r="N37" s="464">
        <f>M37/$M$55</f>
        <v>8.2093000560949494E-2</v>
      </c>
      <c r="O37" s="564">
        <f>G37</f>
        <v>4237.4478047763787</v>
      </c>
      <c r="P37" s="464">
        <f>O37/$O$55</f>
        <v>8.2112929919282693E-2</v>
      </c>
    </row>
    <row r="38" spans="1:28" ht="13.8" thickBot="1">
      <c r="A38" s="1164"/>
      <c r="B38" s="853" t="s">
        <v>10</v>
      </c>
      <c r="C38" s="853">
        <f>'Business EER - Custom'!B13</f>
        <v>2162.5205000000001</v>
      </c>
      <c r="D38" s="853">
        <f>'Business EER - Custom'!C13</f>
        <v>1899.430546829097</v>
      </c>
      <c r="E38" s="296">
        <f>D38/C38</f>
        <v>0.87834105934676543</v>
      </c>
      <c r="F38" s="853">
        <f>'Business EER - Custom'!E13</f>
        <v>9697.6076250000006</v>
      </c>
      <c r="G38" s="853">
        <f>'Business EER - Custom'!F13</f>
        <v>1310.6070773120769</v>
      </c>
      <c r="H38" s="297">
        <f t="shared" si="5"/>
        <v>0.13514746399239647</v>
      </c>
      <c r="I38" s="297"/>
      <c r="J38" s="297"/>
      <c r="K38" s="428"/>
      <c r="L38" s="46" t="s">
        <v>81</v>
      </c>
      <c r="M38" s="496">
        <f t="shared" ref="M38:M41" si="6">D38</f>
        <v>1899.430546829097</v>
      </c>
      <c r="N38" s="464">
        <f>M38/$M$55</f>
        <v>3.5326158981767636E-2</v>
      </c>
      <c r="O38" s="564">
        <f t="shared" ref="O38:O41" si="7">G38</f>
        <v>1310.6070773120769</v>
      </c>
      <c r="P38" s="464">
        <f>O38/$O$55</f>
        <v>2.5396840751581069E-2</v>
      </c>
      <c r="Q38" s="462"/>
      <c r="R38" s="464"/>
      <c r="S38" s="465"/>
      <c r="T38" s="463"/>
      <c r="U38" s="465">
        <f>G38/$G$54</f>
        <v>2.5396840751581065E-2</v>
      </c>
    </row>
    <row r="39" spans="1:28" ht="13.5" customHeight="1" thickBot="1">
      <c r="A39" s="1164"/>
      <c r="B39" s="853" t="s">
        <v>11</v>
      </c>
      <c r="C39" s="853">
        <v>0</v>
      </c>
      <c r="D39" s="853">
        <v>0</v>
      </c>
      <c r="E39" s="358" t="s">
        <v>54</v>
      </c>
      <c r="F39" s="853">
        <f>'Block Bidding'!E13</f>
        <v>3815</v>
      </c>
      <c r="G39" s="853">
        <v>0</v>
      </c>
      <c r="H39" s="297" t="s">
        <v>54</v>
      </c>
      <c r="I39" s="297"/>
      <c r="J39" s="297"/>
      <c r="K39" s="429"/>
      <c r="L39" s="47" t="s">
        <v>11</v>
      </c>
      <c r="M39" s="496">
        <f t="shared" si="6"/>
        <v>0</v>
      </c>
      <c r="N39" s="464">
        <f>M39/$M$55</f>
        <v>0</v>
      </c>
      <c r="O39" s="564">
        <f t="shared" si="7"/>
        <v>0</v>
      </c>
      <c r="P39" s="464">
        <f>O39/$O$55</f>
        <v>0</v>
      </c>
      <c r="Q39" s="462"/>
      <c r="R39" s="464"/>
      <c r="S39" s="465"/>
      <c r="T39" s="463"/>
      <c r="U39" s="465">
        <f>G37/$G$54</f>
        <v>8.2112929919282679E-2</v>
      </c>
    </row>
    <row r="40" spans="1:28" ht="13.8" thickBot="1">
      <c r="A40" s="1164"/>
      <c r="B40" s="853" t="s">
        <v>53</v>
      </c>
      <c r="C40" s="853">
        <v>0</v>
      </c>
      <c r="D40" s="853">
        <v>0</v>
      </c>
      <c r="E40" s="358" t="s">
        <v>54</v>
      </c>
      <c r="F40" s="1104">
        <f>'Business EER - SEM'!E13</f>
        <v>3552.183</v>
      </c>
      <c r="G40" s="853">
        <v>0</v>
      </c>
      <c r="H40" s="297" t="s">
        <v>54</v>
      </c>
      <c r="I40" s="297"/>
      <c r="J40" s="297"/>
      <c r="K40" s="429"/>
      <c r="L40" s="46" t="s">
        <v>55</v>
      </c>
      <c r="M40" s="496">
        <f t="shared" si="6"/>
        <v>0</v>
      </c>
      <c r="N40" s="464">
        <f>M40/$M$55</f>
        <v>0</v>
      </c>
      <c r="O40" s="564">
        <f t="shared" si="7"/>
        <v>0</v>
      </c>
      <c r="P40" s="464">
        <f>O40/$O$55</f>
        <v>0</v>
      </c>
      <c r="Q40" s="13"/>
      <c r="U40" s="465">
        <f>G39/$G$54</f>
        <v>0</v>
      </c>
    </row>
    <row r="41" spans="1:28" ht="13.8" thickBot="1">
      <c r="A41" s="1164"/>
      <c r="B41" s="853" t="s">
        <v>56</v>
      </c>
      <c r="C41" s="853">
        <v>0</v>
      </c>
      <c r="D41" s="853">
        <v>0</v>
      </c>
      <c r="E41" s="358" t="s">
        <v>54</v>
      </c>
      <c r="F41" s="853">
        <f>'Small Bus. Lighting'!E13</f>
        <v>740.47624999999994</v>
      </c>
      <c r="G41" s="853">
        <v>0</v>
      </c>
      <c r="H41" s="297" t="s">
        <v>54</v>
      </c>
      <c r="I41" s="297"/>
      <c r="J41" s="297"/>
      <c r="K41" s="429"/>
      <c r="L41" s="47" t="s">
        <v>56</v>
      </c>
      <c r="M41" s="496">
        <f t="shared" si="6"/>
        <v>0</v>
      </c>
      <c r="N41" s="464">
        <f>M41/$M$55</f>
        <v>0</v>
      </c>
      <c r="O41" s="564">
        <f t="shared" si="7"/>
        <v>0</v>
      </c>
      <c r="P41" s="464">
        <f>O41/$O$55</f>
        <v>0</v>
      </c>
      <c r="Q41" s="13"/>
      <c r="U41" s="465">
        <f>G41/$G$54</f>
        <v>0</v>
      </c>
    </row>
    <row r="42" spans="1:28" ht="13.8" thickBot="1">
      <c r="A42" s="1164" t="s">
        <v>33</v>
      </c>
      <c r="B42" s="554" t="s">
        <v>57</v>
      </c>
      <c r="C42" s="554">
        <f>SUM(C43:C45)</f>
        <v>4436.8308499999957</v>
      </c>
      <c r="D42" s="554">
        <f>SUM(D43:D45)</f>
        <v>7262.3471759971571</v>
      </c>
      <c r="E42" s="551">
        <f>D42/C42</f>
        <v>1.6368321041576701</v>
      </c>
      <c r="F42" s="554">
        <f>SUM(F43:F45)</f>
        <v>11233.060579009354</v>
      </c>
      <c r="G42" s="554">
        <f>SUM(G43:G45)</f>
        <v>5864.4675869527264</v>
      </c>
      <c r="H42" s="553">
        <f t="shared" si="5"/>
        <v>0.52207210543414651</v>
      </c>
      <c r="I42" s="553"/>
      <c r="J42" s="553"/>
      <c r="K42" s="429"/>
      <c r="L42" s="47"/>
      <c r="M42" s="29"/>
      <c r="Q42" s="13"/>
      <c r="U42" s="465"/>
    </row>
    <row r="43" spans="1:28" ht="13.8" thickBot="1">
      <c r="A43" s="1164"/>
      <c r="B43" s="853" t="s">
        <v>14</v>
      </c>
      <c r="C43" s="853">
        <f>'Whole House Efficiency'!B13</f>
        <v>2221.1908499999954</v>
      </c>
      <c r="D43" s="853">
        <f>'Whole House Efficiency'!C13</f>
        <v>3611.1534701573273</v>
      </c>
      <c r="E43" s="296">
        <f>'Whole House Efficiency'!D13</f>
        <v>1.6257736115549615</v>
      </c>
      <c r="F43" s="853">
        <f>'Whole House Efficiency'!E13</f>
        <v>6340.3171250000005</v>
      </c>
      <c r="G43" s="853">
        <f>'Whole House Efficiency'!F13</f>
        <v>2888.9227761258621</v>
      </c>
      <c r="H43" s="297">
        <f>G43/F43</f>
        <v>0.45564326187010118</v>
      </c>
      <c r="I43" s="297"/>
      <c r="J43" s="297"/>
      <c r="L43" s="46" t="s">
        <v>58</v>
      </c>
      <c r="M43" s="496">
        <f>D43</f>
        <v>3611.1534701573273</v>
      </c>
      <c r="N43" s="464">
        <f t="shared" ref="N43:N45" si="8">M43/$M$55</f>
        <v>6.7161277261388444E-2</v>
      </c>
      <c r="O43" s="564">
        <f t="shared" ref="O43:O45" si="9">G43</f>
        <v>2888.9227761258621</v>
      </c>
      <c r="P43" s="464">
        <f t="shared" ref="P43:P45" si="10">O43/$O$55</f>
        <v>5.5981318092190903E-2</v>
      </c>
      <c r="Q43" s="462"/>
      <c r="R43" s="464"/>
      <c r="S43" s="465"/>
      <c r="T43" s="463"/>
      <c r="U43" s="465" t="e">
        <f>#REF!/$G$54</f>
        <v>#REF!</v>
      </c>
    </row>
    <row r="44" spans="1:28" ht="13.8" thickBot="1">
      <c r="A44" s="1164"/>
      <c r="B44" s="853" t="s">
        <v>59</v>
      </c>
      <c r="C44" s="853">
        <f>'Income-Eligible Multi-Family'!B13</f>
        <v>212.34</v>
      </c>
      <c r="D44" s="853">
        <f>'Income-Eligible Multi-Family'!C13</f>
        <v>172.22</v>
      </c>
      <c r="E44" s="296">
        <f>'Income-Eligible Multi-Family'!D13</f>
        <v>0.81105773759065647</v>
      </c>
      <c r="F44" s="853">
        <f>'Income-Eligible Multi-Family'!E13</f>
        <v>1695.7434540093545</v>
      </c>
      <c r="G44" s="853">
        <f>'Income-Eligible Multi-Family'!F13</f>
        <v>172.22</v>
      </c>
      <c r="H44" s="297">
        <f>G44/F44</f>
        <v>0.1015601738534265</v>
      </c>
      <c r="I44" s="297"/>
      <c r="J44" s="297"/>
      <c r="K44" s="427"/>
      <c r="L44" s="46" t="s">
        <v>60</v>
      </c>
      <c r="M44" s="496">
        <f t="shared" ref="M44:M47" si="11">D44</f>
        <v>172.22</v>
      </c>
      <c r="N44" s="464">
        <f t="shared" si="8"/>
        <v>3.2029973983499511E-3</v>
      </c>
      <c r="O44" s="564">
        <f t="shared" si="9"/>
        <v>172.22</v>
      </c>
      <c r="P44" s="464">
        <f t="shared" si="10"/>
        <v>3.337265600005461E-3</v>
      </c>
      <c r="Q44" s="462"/>
      <c r="R44" s="464"/>
      <c r="S44" s="465"/>
      <c r="T44" s="463"/>
      <c r="U44" s="465">
        <f>G44/$G$54</f>
        <v>3.3372656000054605E-3</v>
      </c>
    </row>
    <row r="45" spans="1:28" ht="13.8" thickBot="1">
      <c r="A45" s="1164"/>
      <c r="B45" s="853" t="s">
        <v>61</v>
      </c>
      <c r="C45" s="853">
        <f>'Home Lighting Rebate'!B13</f>
        <v>2003.3</v>
      </c>
      <c r="D45" s="853">
        <f>'Home Lighting Rebate'!C13</f>
        <v>3478.97370583983</v>
      </c>
      <c r="E45" s="296">
        <f>D45/C45</f>
        <v>1.7366214275644338</v>
      </c>
      <c r="F45" s="853">
        <f>'Home Lighting Rebate'!E13</f>
        <v>3197</v>
      </c>
      <c r="G45" s="853">
        <f>'Home Lighting Rebate'!F13</f>
        <v>2803.3248108268645</v>
      </c>
      <c r="H45" s="297">
        <f>G45/F45</f>
        <v>0.87686106062773361</v>
      </c>
      <c r="I45" s="297"/>
      <c r="J45" s="297"/>
      <c r="K45" s="427"/>
      <c r="L45" s="46" t="s">
        <v>62</v>
      </c>
      <c r="M45" s="496">
        <f t="shared" si="11"/>
        <v>3478.97370583983</v>
      </c>
      <c r="N45" s="464">
        <f t="shared" si="8"/>
        <v>6.4702959753413447E-2</v>
      </c>
      <c r="O45" s="564">
        <f t="shared" si="9"/>
        <v>2803.3248108268645</v>
      </c>
      <c r="P45" s="464">
        <f t="shared" si="10"/>
        <v>5.4322607460308391E-2</v>
      </c>
      <c r="Q45" s="462"/>
      <c r="R45" s="464"/>
      <c r="S45" s="465"/>
      <c r="T45" s="463"/>
      <c r="U45" s="465">
        <f>G45/$G$54</f>
        <v>5.4322607460308384E-2</v>
      </c>
    </row>
    <row r="46" spans="1:28" ht="13.8" thickBot="1">
      <c r="A46" s="1164" t="s">
        <v>34</v>
      </c>
      <c r="B46" s="554" t="s">
        <v>63</v>
      </c>
      <c r="C46" s="554">
        <f>C47</f>
        <v>3410</v>
      </c>
      <c r="D46" s="554">
        <f>D47</f>
        <v>3291</v>
      </c>
      <c r="E46" s="550">
        <f>D46/C46</f>
        <v>0.96510263929618767</v>
      </c>
      <c r="F46" s="554">
        <f>F47</f>
        <v>4215</v>
      </c>
      <c r="G46" s="554">
        <f>G47</f>
        <v>3291</v>
      </c>
      <c r="H46" s="553">
        <f>H47</f>
        <v>0.78078291814946621</v>
      </c>
      <c r="I46" s="553"/>
      <c r="J46" s="553"/>
      <c r="K46" s="427"/>
      <c r="L46" s="47"/>
      <c r="M46" s="466"/>
      <c r="Q46" s="462"/>
      <c r="R46" s="464"/>
      <c r="S46" s="465"/>
      <c r="T46" s="463"/>
      <c r="U46" s="465"/>
    </row>
    <row r="47" spans="1:28" ht="13.5" customHeight="1" thickBot="1">
      <c r="A47" s="1164"/>
      <c r="B47" s="853" t="s">
        <v>17</v>
      </c>
      <c r="C47" s="853">
        <f>HER!B13</f>
        <v>3410</v>
      </c>
      <c r="D47" s="853">
        <f>HER!C13</f>
        <v>3291</v>
      </c>
      <c r="E47" s="296">
        <f>HER!D13</f>
        <v>0.97</v>
      </c>
      <c r="F47" s="853">
        <f>HER!E13</f>
        <v>4215</v>
      </c>
      <c r="G47" s="853">
        <f>HER!F13</f>
        <v>3291</v>
      </c>
      <c r="H47" s="297">
        <f>G47/F47</f>
        <v>0.78078291814946621</v>
      </c>
      <c r="I47" s="297"/>
      <c r="J47" s="297"/>
      <c r="K47" s="428"/>
      <c r="L47" s="46" t="s">
        <v>64</v>
      </c>
      <c r="M47" s="496">
        <f t="shared" si="11"/>
        <v>3291</v>
      </c>
      <c r="N47" s="464">
        <f>M47/$M$55</f>
        <v>6.1206970374925611E-2</v>
      </c>
      <c r="O47" s="564">
        <f>G47</f>
        <v>3291</v>
      </c>
      <c r="P47" s="464">
        <f>O47/$O$55</f>
        <v>6.3772738878283428E-2</v>
      </c>
      <c r="Q47" s="462"/>
      <c r="R47" s="464"/>
      <c r="S47" s="465"/>
      <c r="T47" s="463"/>
      <c r="U47" s="465">
        <f>G40/$G$54</f>
        <v>0</v>
      </c>
    </row>
    <row r="48" spans="1:28" ht="13.5" customHeight="1" thickBot="1">
      <c r="A48" s="1164"/>
      <c r="B48" s="853" t="s">
        <v>65</v>
      </c>
      <c r="C48" s="1168" t="s">
        <v>66</v>
      </c>
      <c r="D48" s="1168"/>
      <c r="E48" s="1168"/>
      <c r="F48" s="1168"/>
      <c r="G48" s="1168"/>
      <c r="H48" s="1168"/>
      <c r="I48" s="141"/>
      <c r="J48" s="1082"/>
      <c r="K48" s="427"/>
      <c r="L48" s="47"/>
      <c r="M48" s="466"/>
      <c r="Q48" s="462"/>
      <c r="R48" s="464"/>
      <c r="S48" s="465"/>
      <c r="T48" s="463"/>
      <c r="U48" s="465">
        <f>G47/$G$54</f>
        <v>6.3772738878283414E-2</v>
      </c>
    </row>
    <row r="49" spans="1:28" ht="13.8" thickBot="1">
      <c r="A49" s="1165"/>
      <c r="B49" s="853" t="s">
        <v>67</v>
      </c>
      <c r="C49" s="1169"/>
      <c r="D49" s="1169"/>
      <c r="E49" s="1169"/>
      <c r="F49" s="1169"/>
      <c r="G49" s="1169"/>
      <c r="H49" s="1169"/>
      <c r="I49" s="141"/>
      <c r="J49" s="1082"/>
      <c r="K49" s="427"/>
      <c r="L49" s="47"/>
      <c r="M49" s="25"/>
      <c r="Q49" s="462"/>
      <c r="R49" s="464"/>
      <c r="S49" s="465"/>
      <c r="T49" s="463"/>
      <c r="U49" s="465">
        <f>G52/$G$54</f>
        <v>9.381239242101054E-2</v>
      </c>
    </row>
    <row r="50" spans="1:28" ht="13.8" thickBot="1">
      <c r="A50" s="1163" t="s">
        <v>35</v>
      </c>
      <c r="B50" s="554" t="s">
        <v>68</v>
      </c>
      <c r="C50" s="554">
        <f>SUM(C51:C53)</f>
        <v>44611</v>
      </c>
      <c r="D50" s="554">
        <f>SUM(D51:D53)</f>
        <v>36901.599999999999</v>
      </c>
      <c r="E50" s="550">
        <f>D50/C50</f>
        <v>0.82718612001524283</v>
      </c>
      <c r="F50" s="554">
        <f>SUM(F51:F53)</f>
        <v>76215.250000000015</v>
      </c>
      <c r="G50" s="554">
        <f>SUM(G51:G53)</f>
        <v>36901.599999999999</v>
      </c>
      <c r="H50" s="553">
        <f>G50/F50</f>
        <v>0.48417606712567357</v>
      </c>
      <c r="I50" s="306"/>
      <c r="J50" s="471"/>
      <c r="K50" s="427"/>
      <c r="L50" s="47"/>
      <c r="M50" s="25"/>
      <c r="Q50" s="462"/>
      <c r="R50" s="464"/>
      <c r="S50" s="465"/>
      <c r="T50" s="463"/>
      <c r="U50" s="465"/>
    </row>
    <row r="51" spans="1:28" s="4" customFormat="1" ht="13.5" customHeight="1" thickBot="1">
      <c r="A51" s="1164"/>
      <c r="B51" s="853" t="s">
        <v>20</v>
      </c>
      <c r="C51" s="853">
        <f>'Bus Programmable Thermostat'!B13</f>
        <v>113</v>
      </c>
      <c r="D51" s="853">
        <f>'Bus Programmable Thermostat'!C13</f>
        <v>120.39999999999999</v>
      </c>
      <c r="E51" s="298">
        <f>'Bus Programmable Thermostat'!D13</f>
        <v>1.0654867256637168</v>
      </c>
      <c r="F51" s="853">
        <f>'Bus Programmable Thermostat'!E13</f>
        <v>269.32500000000005</v>
      </c>
      <c r="G51" s="853">
        <f>'Bus Programmable Thermostat'!F13</f>
        <v>120.39999999999999</v>
      </c>
      <c r="H51" s="297">
        <f>G51/F51</f>
        <v>0.44704353476283293</v>
      </c>
      <c r="I51" s="141"/>
      <c r="J51" s="1082"/>
      <c r="K51" s="429"/>
      <c r="L51" s="46" t="s">
        <v>69</v>
      </c>
      <c r="M51" s="496">
        <f t="shared" ref="M51:M53" si="12">D51</f>
        <v>120.39999999999999</v>
      </c>
      <c r="N51" s="464">
        <f t="shared" ref="N51:N53" si="13">M51/$M$55</f>
        <v>2.2392340422792596E-3</v>
      </c>
      <c r="O51" s="564">
        <f t="shared" ref="O51:O53" si="14">G51</f>
        <v>120.39999999999999</v>
      </c>
      <c r="P51" s="464">
        <f t="shared" ref="P51:P53" si="15">O51/$O$55</f>
        <v>2.3331017201292385E-3</v>
      </c>
      <c r="U51" s="465">
        <f>G51/$G$54</f>
        <v>2.3331017201292381E-3</v>
      </c>
    </row>
    <row r="52" spans="1:28" ht="13.8" thickBot="1">
      <c r="A52" s="1164"/>
      <c r="B52" s="853" t="s">
        <v>19</v>
      </c>
      <c r="C52" s="853">
        <f>'Res Programmable Thermostat'!B13</f>
        <v>5012</v>
      </c>
      <c r="D52" s="853">
        <f>'Res Programmable Thermostat'!C13</f>
        <v>4841.2</v>
      </c>
      <c r="E52" s="296">
        <f>'Res Programmable Thermostat'!D13</f>
        <v>0.96592178770949721</v>
      </c>
      <c r="F52" s="853">
        <f>'Res Programmable Thermostat'!E13</f>
        <v>20945.925000000003</v>
      </c>
      <c r="G52" s="853">
        <f>'Res Programmable Thermostat'!F13</f>
        <v>4841.2</v>
      </c>
      <c r="H52" s="297">
        <f>G52/F52</f>
        <v>0.23112848919300527</v>
      </c>
      <c r="I52" s="141"/>
      <c r="J52" s="1082"/>
      <c r="L52" s="46" t="s">
        <v>70</v>
      </c>
      <c r="M52" s="496">
        <f t="shared" si="12"/>
        <v>4841.2</v>
      </c>
      <c r="N52" s="464">
        <f t="shared" si="13"/>
        <v>9.003803858374046E-2</v>
      </c>
      <c r="O52" s="564">
        <f t="shared" si="14"/>
        <v>4841.2</v>
      </c>
      <c r="P52" s="464">
        <f t="shared" si="15"/>
        <v>9.3812392421010554E-2</v>
      </c>
      <c r="U52" s="465">
        <f>G53/$G$54</f>
        <v>0.61893080515720833</v>
      </c>
    </row>
    <row r="53" spans="1:28" ht="13.8" thickBot="1">
      <c r="A53" s="1165"/>
      <c r="B53" s="853" t="s">
        <v>21</v>
      </c>
      <c r="C53" s="853">
        <f>'Demand Response Incentive'!B13</f>
        <v>39486</v>
      </c>
      <c r="D53" s="853">
        <f>'Demand Response Incentive'!C13</f>
        <v>31940</v>
      </c>
      <c r="E53" s="298">
        <f>'Demand Response Incentive'!D13</f>
        <v>0.80889429164767257</v>
      </c>
      <c r="F53" s="853">
        <f>'Demand Response Incentive'!E13</f>
        <v>55000.000000000007</v>
      </c>
      <c r="G53" s="853">
        <f>'Demand Response Incentive'!F13</f>
        <v>31940</v>
      </c>
      <c r="H53" s="297">
        <f>G53/F53</f>
        <v>0.58072727272727265</v>
      </c>
      <c r="I53" s="141"/>
      <c r="J53" s="1082"/>
      <c r="L53" s="46" t="s">
        <v>72</v>
      </c>
      <c r="M53" s="496">
        <f t="shared" si="12"/>
        <v>31940</v>
      </c>
      <c r="N53" s="464">
        <f t="shared" si="13"/>
        <v>0.59402936304318565</v>
      </c>
      <c r="O53" s="564">
        <f t="shared" si="14"/>
        <v>31940</v>
      </c>
      <c r="P53" s="464">
        <f t="shared" si="15"/>
        <v>0.61893080515720833</v>
      </c>
    </row>
    <row r="54" spans="1:28" ht="13.8" thickBot="1">
      <c r="A54" s="396" t="s">
        <v>666</v>
      </c>
      <c r="B54" s="396"/>
      <c r="C54" s="396">
        <f>SUM(C50,C46,C42,C36)</f>
        <v>58168.961749999988</v>
      </c>
      <c r="D54" s="396">
        <f>SUM(D50,D46,D42,D36)</f>
        <v>53768.38585280165</v>
      </c>
      <c r="E54" s="560">
        <f>D54/C54</f>
        <v>0.92434838503545513</v>
      </c>
      <c r="F54" s="396">
        <f>SUM(F50,F46,F42,F36)</f>
        <v>117449.37470400937</v>
      </c>
      <c r="G54" s="396">
        <f>SUM(G50,G46,G42,G36)</f>
        <v>51605.122469041184</v>
      </c>
      <c r="H54" s="394">
        <f>G54/F54</f>
        <v>0.43938184089182331</v>
      </c>
      <c r="I54" s="306"/>
      <c r="J54" s="471"/>
      <c r="K54" s="432"/>
      <c r="L54" s="47"/>
      <c r="M54" s="458"/>
      <c r="U54" s="332"/>
    </row>
    <row r="55" spans="1:28">
      <c r="A55" t="s">
        <v>667</v>
      </c>
      <c r="B55" s="7"/>
      <c r="C55" s="7"/>
      <c r="D55" s="7"/>
      <c r="E55" s="300"/>
      <c r="F55" s="7"/>
      <c r="G55" s="7"/>
      <c r="H55" s="7"/>
      <c r="I55" s="306"/>
      <c r="J55" s="1129"/>
      <c r="K55" s="427"/>
      <c r="L55" s="474"/>
      <c r="M55" s="565">
        <f>SUM(M37:M53)</f>
        <v>53768.38585280165</v>
      </c>
      <c r="N55" s="464">
        <f>M55/$M$55</f>
        <v>1</v>
      </c>
      <c r="O55" s="565">
        <f>SUM(O37:O53)</f>
        <v>51605.122469041176</v>
      </c>
      <c r="P55" s="464">
        <f>O55/$O$55</f>
        <v>1</v>
      </c>
    </row>
    <row r="56" spans="1:28">
      <c r="A56" s="2"/>
      <c r="B56" s="2"/>
      <c r="C56" s="58"/>
      <c r="D56" s="58"/>
      <c r="E56" s="59"/>
      <c r="F56" s="60"/>
      <c r="G56" s="60"/>
      <c r="H56" s="59"/>
      <c r="I56" s="303"/>
      <c r="J56" s="355"/>
    </row>
    <row r="57" spans="1:28">
      <c r="A57" s="2"/>
      <c r="B57" s="2"/>
      <c r="C57" s="58"/>
      <c r="D57" s="58"/>
      <c r="E57" s="59"/>
      <c r="F57" s="60"/>
      <c r="G57" s="60"/>
      <c r="H57" s="59"/>
      <c r="I57" s="303"/>
      <c r="J57" s="62"/>
      <c r="K57" s="433"/>
      <c r="L57" s="24"/>
      <c r="M57" s="25"/>
    </row>
    <row r="58" spans="1:28">
      <c r="A58" s="1158" t="s">
        <v>22</v>
      </c>
      <c r="B58" s="1158"/>
      <c r="C58" s="1158"/>
      <c r="D58" s="1158"/>
      <c r="E58" s="1158"/>
      <c r="F58" s="1158"/>
      <c r="G58" s="1158"/>
      <c r="H58" s="1158"/>
      <c r="I58" s="303"/>
      <c r="J58" s="62"/>
      <c r="K58" s="433"/>
      <c r="L58" s="1158" t="s">
        <v>82</v>
      </c>
      <c r="M58" s="1158"/>
      <c r="N58" s="1158"/>
      <c r="O58" s="1158"/>
      <c r="P58" s="1158"/>
      <c r="Q58" s="1158"/>
      <c r="R58" s="1158"/>
      <c r="S58" s="1158"/>
      <c r="U58" s="1158" t="s">
        <v>83</v>
      </c>
      <c r="V58" s="1158"/>
      <c r="W58" s="1158"/>
      <c r="X58" s="1158"/>
      <c r="Y58" s="1158"/>
      <c r="Z58" s="1158"/>
      <c r="AA58" s="1158"/>
      <c r="AB58" s="1158"/>
    </row>
    <row r="59" spans="1:28" ht="13.8" thickBot="1">
      <c r="A59" s="1159" t="s">
        <v>23</v>
      </c>
      <c r="B59" s="1159" t="s">
        <v>46</v>
      </c>
      <c r="C59" s="848"/>
      <c r="D59" s="848" t="s">
        <v>24</v>
      </c>
      <c r="E59" s="301"/>
      <c r="F59" s="848"/>
      <c r="G59" s="848" t="s">
        <v>25</v>
      </c>
      <c r="H59" s="848"/>
      <c r="I59" s="303"/>
      <c r="J59" s="62"/>
      <c r="K59" s="433"/>
      <c r="L59" s="24"/>
      <c r="M59" s="25"/>
    </row>
    <row r="60" spans="1:28" ht="54" thickTop="1" thickBot="1">
      <c r="A60" s="1160"/>
      <c r="B60" s="1160"/>
      <c r="C60" s="846" t="s">
        <v>26</v>
      </c>
      <c r="D60" s="846" t="s">
        <v>27</v>
      </c>
      <c r="E60" s="439" t="s">
        <v>28</v>
      </c>
      <c r="F60" s="440" t="s">
        <v>663</v>
      </c>
      <c r="G60" s="846" t="s">
        <v>27</v>
      </c>
      <c r="H60" s="846" t="s">
        <v>30</v>
      </c>
      <c r="I60" s="303"/>
      <c r="J60" s="535"/>
      <c r="K60" s="433"/>
      <c r="L60"/>
      <c r="M60" s="846" t="s">
        <v>84</v>
      </c>
      <c r="N60" s="846" t="s">
        <v>85</v>
      </c>
      <c r="O60" s="846" t="s">
        <v>86</v>
      </c>
      <c r="P60" s="846" t="s">
        <v>87</v>
      </c>
    </row>
    <row r="61" spans="1:28" ht="13.8" thickTop="1">
      <c r="A61" s="1167" t="s">
        <v>32</v>
      </c>
      <c r="B61" s="558" t="s">
        <v>51</v>
      </c>
      <c r="C61" s="557">
        <f>SUM(C62:C66)</f>
        <v>190061831.48850009</v>
      </c>
      <c r="D61" s="557">
        <f>SUM(D62:D66)</f>
        <v>165532239.88577116</v>
      </c>
      <c r="E61" s="556">
        <f>D61/C61</f>
        <v>0.87093888651592244</v>
      </c>
      <c r="F61" s="557">
        <f>SUM(F62:F66)</f>
        <v>127615140.86674498</v>
      </c>
      <c r="G61" s="557">
        <f>SUM(G62:G66)</f>
        <v>148771340.78734854</v>
      </c>
      <c r="H61" s="555">
        <f>G61/F61</f>
        <v>1.1657812684052493</v>
      </c>
      <c r="I61" s="555"/>
      <c r="J61" s="555"/>
      <c r="K61" s="433"/>
      <c r="L61" s="530"/>
      <c r="M61" s="25"/>
      <c r="N61" s="25"/>
      <c r="O61" s="464"/>
      <c r="P61" s="464"/>
    </row>
    <row r="62" spans="1:28" ht="13.8" thickBot="1">
      <c r="A62" s="1164"/>
      <c r="B62" s="49" t="s">
        <v>9</v>
      </c>
      <c r="C62" s="853">
        <f>C12+'Overall Results PY 2016'!C11+'Overall Results PY 2017'!C12+'Overall Results PY 2018'!C12</f>
        <v>138921384.79200011</v>
      </c>
      <c r="D62" s="890">
        <f>D12+'Overall Results PY 2016'!D11+'Overall Results PY 2017'!D12+'Overall Results PY 2018'!D12</f>
        <v>115710356.92008573</v>
      </c>
      <c r="E62" s="298">
        <f t="shared" ref="E62:E73" si="16">D62/C62</f>
        <v>0.83291969118601095</v>
      </c>
      <c r="F62" s="853">
        <f>F12</f>
        <v>48388452.510619953</v>
      </c>
      <c r="G62" s="890">
        <f>G12+'Overall Results PY 2016'!G11+'Overall Results PY 2017'!G12+'Overall Results PY 2018'!G12</f>
        <v>111081942.67246628</v>
      </c>
      <c r="H62" s="297">
        <f t="shared" ref="H62:H73" si="17">G62/F62</f>
        <v>2.2956291616907318</v>
      </c>
      <c r="I62" s="297"/>
      <c r="J62" s="297"/>
      <c r="K62" s="433"/>
      <c r="L62" s="530" t="s">
        <v>9</v>
      </c>
      <c r="M62" s="25">
        <f>D62/$D$80</f>
        <v>0.41065689860225185</v>
      </c>
      <c r="N62" s="25">
        <f>G62/$G$80</f>
        <v>0.44669815878815561</v>
      </c>
      <c r="O62" s="464">
        <f>D88/$D$106</f>
        <v>0.17160461314469938</v>
      </c>
      <c r="P62" s="464">
        <f>G88/$G$106</f>
        <v>0.17604510118508512</v>
      </c>
    </row>
    <row r="63" spans="1:28" ht="13.8" thickBot="1">
      <c r="A63" s="1164"/>
      <c r="B63" s="49" t="s">
        <v>10</v>
      </c>
      <c r="C63" s="890">
        <f>C13+'Overall Results PY 2016'!C12+'Overall Results PY 2017'!C13+'Overall Results PY 2018'!C13</f>
        <v>34330319.5229</v>
      </c>
      <c r="D63" s="890">
        <f>D13+'Overall Results PY 2016'!D12+'Overall Results PY 2017'!D13+'Overall Results PY 2018'!D13</f>
        <v>34215567.968156151</v>
      </c>
      <c r="E63" s="298">
        <f t="shared" si="16"/>
        <v>0.99665742829258253</v>
      </c>
      <c r="F63" s="1104">
        <f>F13</f>
        <v>37599915.444750056</v>
      </c>
      <c r="G63" s="890">
        <f>G13+'Overall Results PY 2016'!G12+'Overall Results PY 2017'!G13+'Overall Results PY 2018'!G13</f>
        <v>24193938.133945432</v>
      </c>
      <c r="H63" s="297">
        <f t="shared" si="17"/>
        <v>0.64345724844771013</v>
      </c>
      <c r="I63" s="297"/>
      <c r="J63" s="297"/>
      <c r="K63" s="433"/>
      <c r="L63" s="530" t="s">
        <v>10</v>
      </c>
      <c r="M63" s="25">
        <f>D63/$D$80</f>
        <v>0.12143129966681937</v>
      </c>
      <c r="N63" s="25">
        <f>G63/$G$80</f>
        <v>9.7292029273690239E-2</v>
      </c>
      <c r="O63" s="464">
        <f>D89/$D$106</f>
        <v>5.6939918826234767E-2</v>
      </c>
      <c r="P63" s="464">
        <f>G89/$G$106</f>
        <v>4.278295133711231E-2</v>
      </c>
    </row>
    <row r="64" spans="1:28" ht="13.8" thickBot="1">
      <c r="A64" s="1164"/>
      <c r="B64" s="853" t="s">
        <v>11</v>
      </c>
      <c r="C64" s="890">
        <f>C14+'Overall Results PY 2018'!C64</f>
        <v>6252181.379999999</v>
      </c>
      <c r="D64" s="1126">
        <f>D14+'Overall Results PY 2018'!D64</f>
        <v>6591573.9473551186</v>
      </c>
      <c r="E64" s="298">
        <f t="shared" si="16"/>
        <v>1.0542838645789767</v>
      </c>
      <c r="F64" s="1104">
        <f>F14</f>
        <v>22004933.853875004</v>
      </c>
      <c r="G64" s="1126">
        <f>G14+'Overall Results PY 2018'!G64</f>
        <v>4999312.0326427873</v>
      </c>
      <c r="H64" s="297">
        <f t="shared" si="17"/>
        <v>0.22719050490408191</v>
      </c>
      <c r="I64" s="297"/>
      <c r="J64" s="297"/>
      <c r="K64" s="433"/>
      <c r="L64" s="531" t="s">
        <v>11</v>
      </c>
      <c r="M64" s="25">
        <f>D64/$D$80</f>
        <v>2.3393543898561596E-2</v>
      </c>
      <c r="N64" s="25">
        <f>G64/$G$80</f>
        <v>2.0103928923657012E-2</v>
      </c>
      <c r="O64" s="464">
        <f>D90/$D$106</f>
        <v>6.5143563343395428E-3</v>
      </c>
      <c r="P64" s="464">
        <f>G90/$G$106</f>
        <v>5.2796803307336064E-3</v>
      </c>
    </row>
    <row r="65" spans="1:16" ht="13.8" thickBot="1">
      <c r="A65" s="1164"/>
      <c r="B65" s="853" t="s">
        <v>53</v>
      </c>
      <c r="C65" s="890">
        <f>C15+'Overall Results PY 2018'!C65</f>
        <v>6011417</v>
      </c>
      <c r="D65" s="1126">
        <f>D15+'Overall Results PY 2018'!D65</f>
        <v>4963232.4417358488</v>
      </c>
      <c r="E65" s="298">
        <f t="shared" si="16"/>
        <v>0.82563436237011156</v>
      </c>
      <c r="F65" s="853">
        <f>F15</f>
        <v>15159384.801000001</v>
      </c>
      <c r="G65" s="1126">
        <f>G15+'Overall Results PY 2018'!G65</f>
        <v>4963232.4417358488</v>
      </c>
      <c r="H65" s="297">
        <f t="shared" si="17"/>
        <v>0.32740328891238679</v>
      </c>
      <c r="I65" s="297"/>
      <c r="J65" s="297"/>
      <c r="K65" s="433"/>
      <c r="L65" s="531" t="s">
        <v>55</v>
      </c>
      <c r="M65" s="25">
        <f>D65/$D$80</f>
        <v>1.7614548047526803E-2</v>
      </c>
      <c r="N65" s="25">
        <f>G65/$G$80</f>
        <v>1.9958840654220811E-2</v>
      </c>
      <c r="O65" s="464">
        <f>D91/$D$106</f>
        <v>-3.7843338298109607E-4</v>
      </c>
      <c r="P65" s="464">
        <f>G91/$G$106</f>
        <v>-4.0440108060780611E-4</v>
      </c>
    </row>
    <row r="66" spans="1:16" ht="13.8" thickBot="1">
      <c r="A66" s="1165"/>
      <c r="B66" s="853" t="s">
        <v>56</v>
      </c>
      <c r="C66" s="890">
        <f>C16+'Overall Results PY 2018'!C66</f>
        <v>4546528.7935999967</v>
      </c>
      <c r="D66" s="1126">
        <f>D16+'Overall Results PY 2018'!D66</f>
        <v>4051508.6084383265</v>
      </c>
      <c r="E66" s="298">
        <f t="shared" si="16"/>
        <v>0.89112129106968496</v>
      </c>
      <c r="F66" s="853">
        <f>F16</f>
        <v>4462454.2564999592</v>
      </c>
      <c r="G66" s="1126">
        <f>G16+'Overall Results PY 2018'!G66</f>
        <v>3532915.5065582208</v>
      </c>
      <c r="H66" s="297">
        <f t="shared" si="17"/>
        <v>0.79169786478196769</v>
      </c>
      <c r="I66" s="297"/>
      <c r="J66" s="297"/>
      <c r="K66" s="433"/>
      <c r="L66" s="531" t="s">
        <v>56</v>
      </c>
      <c r="M66" s="25">
        <f>D66/$D$80</f>
        <v>1.4378833529574905E-2</v>
      </c>
      <c r="N66" s="25">
        <f>G66/$G$80</f>
        <v>1.4207051244926187E-2</v>
      </c>
      <c r="O66" s="464">
        <f>D92/$D$106</f>
        <v>5.2858254141764415E-3</v>
      </c>
      <c r="P66" s="464">
        <f>G92/$G$106</f>
        <v>4.9255209080944981E-3</v>
      </c>
    </row>
    <row r="67" spans="1:16" ht="13.8" thickBot="1">
      <c r="A67" s="1163" t="s">
        <v>33</v>
      </c>
      <c r="B67" s="554" t="s">
        <v>57</v>
      </c>
      <c r="C67" s="554">
        <f>SUM(C68:C71)</f>
        <v>97572544.47879377</v>
      </c>
      <c r="D67" s="554">
        <f>SUM(D68:D71)</f>
        <v>97936329.993754178</v>
      </c>
      <c r="E67" s="556">
        <f>D67/C67</f>
        <v>1.0037283594161006</v>
      </c>
      <c r="F67" s="554">
        <f>SUM(F68:F71)</f>
        <v>68918669.774000138</v>
      </c>
      <c r="G67" s="554">
        <f>SUM(G68:G71)</f>
        <v>81601677.98889026</v>
      </c>
      <c r="H67" s="553">
        <f>G67/F67</f>
        <v>1.1840286276052712</v>
      </c>
      <c r="I67" s="553"/>
      <c r="J67" s="553"/>
      <c r="K67" s="433"/>
      <c r="L67" s="531"/>
      <c r="M67" s="25"/>
      <c r="N67" s="25"/>
      <c r="O67" s="464"/>
      <c r="P67" s="464"/>
    </row>
    <row r="68" spans="1:16" ht="13.8" thickBot="1">
      <c r="A68" s="1164"/>
      <c r="B68" s="853" t="s">
        <v>88</v>
      </c>
      <c r="C68" s="853">
        <f>'Overall Results PY 2016'!C16</f>
        <v>304971.8199</v>
      </c>
      <c r="D68" s="853">
        <f>'Overall Results PY 2016'!D16</f>
        <v>309811.7</v>
      </c>
      <c r="E68" s="298">
        <f t="shared" si="16"/>
        <v>1.0158699256265284</v>
      </c>
      <c r="F68" s="853">
        <f>'Overall Results PY 2016'!F16</f>
        <v>143458.20000000001</v>
      </c>
      <c r="G68" s="853">
        <f>'Overall Results PY 2016'!G16</f>
        <v>309811.7</v>
      </c>
      <c r="H68" s="297">
        <f t="shared" si="17"/>
        <v>2.1595956173993538</v>
      </c>
      <c r="I68" s="297"/>
      <c r="J68" s="297"/>
      <c r="K68" s="433"/>
      <c r="L68" s="531" t="s">
        <v>89</v>
      </c>
      <c r="M68" s="25">
        <f>D68/$D$80</f>
        <v>1.0995239774479215E-3</v>
      </c>
      <c r="N68" s="25">
        <f>G68/$G$80</f>
        <v>1.2458579012170224E-3</v>
      </c>
      <c r="O68" s="464">
        <f>D94/$D$106</f>
        <v>1.0751070897032317E-3</v>
      </c>
      <c r="P68" s="464">
        <f>G94/$G$106</f>
        <v>1.148879798658827E-3</v>
      </c>
    </row>
    <row r="69" spans="1:16" ht="13.8" thickBot="1">
      <c r="A69" s="1164"/>
      <c r="B69" s="853" t="s">
        <v>14</v>
      </c>
      <c r="C69" s="853">
        <f>C18+'Overall Results PY 2017'!C69+'Overall Results PY 2018'!C18</f>
        <v>31749935.214650068</v>
      </c>
      <c r="D69" s="890">
        <f>D18+'Overall Results PY 2017'!D69+'Overall Results PY 2018'!D18</f>
        <v>28619677.227646515</v>
      </c>
      <c r="E69" s="298">
        <f t="shared" si="16"/>
        <v>0.90140899608641756</v>
      </c>
      <c r="F69" s="853">
        <f>F18</f>
        <v>24647182.79325011</v>
      </c>
      <c r="G69" s="890">
        <f>G18+'Overall Results PY 2017'!G69+'Overall Results PY 2018'!G18</f>
        <v>22895741.782117214</v>
      </c>
      <c r="H69" s="297">
        <f t="shared" si="17"/>
        <v>0.92893950493958499</v>
      </c>
      <c r="I69" s="297"/>
      <c r="J69" s="297"/>
      <c r="K69" s="433"/>
      <c r="L69" s="531" t="s">
        <v>14</v>
      </c>
      <c r="M69" s="25">
        <f>D69/$D$80</f>
        <v>0.1015714427138084</v>
      </c>
      <c r="N69" s="25">
        <f>G69/$G$80</f>
        <v>9.2071541531438095E-2</v>
      </c>
      <c r="O69" s="464">
        <f>D95/$D$106</f>
        <v>0.13271311176591363</v>
      </c>
      <c r="P69" s="464">
        <f>G95/$G$106</f>
        <v>0.11345579586278938</v>
      </c>
    </row>
    <row r="70" spans="1:16" ht="13.8" thickBot="1">
      <c r="A70" s="1164"/>
      <c r="B70" s="853" t="s">
        <v>59</v>
      </c>
      <c r="C70" s="853">
        <f>C19+'Overall Results PY 2016'!C18+'Overall Results PY 2017'!C19+'Overall Results PY 2018'!C19</f>
        <v>12815744.371843692</v>
      </c>
      <c r="D70" s="890">
        <f>D19+'Overall Results PY 2016'!D18+'Overall Results PY 2017'!D19+'Overall Results PY 2018'!D19</f>
        <v>11894677.149578452</v>
      </c>
      <c r="E70" s="298">
        <f t="shared" si="16"/>
        <v>0.92813002541710854</v>
      </c>
      <c r="F70" s="853">
        <f>F19</f>
        <v>12517847.780750096</v>
      </c>
      <c r="G70" s="890">
        <f>G19+'Overall Results PY 2016'!G18+'Overall Results PY 2017'!G19+'Overall Results PY 2018'!G19</f>
        <v>11894677.149578452</v>
      </c>
      <c r="H70" s="297">
        <f t="shared" si="17"/>
        <v>0.95021743017757787</v>
      </c>
      <c r="I70" s="297"/>
      <c r="J70" s="297"/>
      <c r="K70" s="433"/>
      <c r="L70" s="531" t="s">
        <v>60</v>
      </c>
      <c r="M70" s="25">
        <f>D70/$D$80</f>
        <v>4.2214295747912051E-2</v>
      </c>
      <c r="N70" s="25">
        <f>G70/$G$80</f>
        <v>4.7832530240878197E-2</v>
      </c>
      <c r="O70" s="464">
        <f>D96/$D$106</f>
        <v>1.2397494019700623E-2</v>
      </c>
      <c r="P70" s="464">
        <f>G96/$G$106</f>
        <v>1.3248196918838393E-2</v>
      </c>
    </row>
    <row r="71" spans="1:16" ht="13.8" thickBot="1">
      <c r="A71" s="1164"/>
      <c r="B71" s="853" t="s">
        <v>61</v>
      </c>
      <c r="C71" s="853">
        <f>C20+'Overall Results PY 2016'!C19+'Overall Results PY 2017'!C20+'Overall Results PY 2018'!C20</f>
        <v>52701893.072400004</v>
      </c>
      <c r="D71" s="890">
        <f>D20+'Overall Results PY 2016'!D19+'Overall Results PY 2017'!D20+'Overall Results PY 2018'!D20</f>
        <v>57112163.916529201</v>
      </c>
      <c r="E71" s="298">
        <f t="shared" si="16"/>
        <v>1.08368334773232</v>
      </c>
      <c r="F71" s="853">
        <f>F20</f>
        <v>31610180.999999925</v>
      </c>
      <c r="G71" s="890">
        <f>G20+'Overall Results PY 2016'!G19+'Overall Results PY 2017'!G20+'Overall Results PY 2018'!G20</f>
        <v>46501447.357194602</v>
      </c>
      <c r="H71" s="297">
        <f t="shared" si="17"/>
        <v>1.471090828527515</v>
      </c>
      <c r="I71" s="297"/>
      <c r="J71" s="297"/>
      <c r="K71" s="433"/>
      <c r="L71" s="531" t="s">
        <v>61</v>
      </c>
      <c r="M71" s="25">
        <f>D71/$D$80</f>
        <v>0.20269148528012287</v>
      </c>
      <c r="N71" s="25">
        <f>G71/$G$80</f>
        <v>0.1869980882193549</v>
      </c>
      <c r="O71" s="464">
        <f>D97/$D$106</f>
        <v>6.1385439692873779E-2</v>
      </c>
      <c r="P71" s="464">
        <f>G97/$G$106</f>
        <v>5.3146311862335878E-2</v>
      </c>
    </row>
    <row r="72" spans="1:16" ht="13.8" thickBot="1">
      <c r="A72" s="1164" t="s">
        <v>34</v>
      </c>
      <c r="B72" s="554" t="s">
        <v>63</v>
      </c>
      <c r="C72" s="554">
        <f>SUM(C73)</f>
        <v>12813477</v>
      </c>
      <c r="D72" s="554">
        <f>SUM(D73)</f>
        <v>11787812</v>
      </c>
      <c r="E72" s="551">
        <f>D72/C72</f>
        <v>0.9199542013459735</v>
      </c>
      <c r="F72" s="554">
        <f>SUM(F73)</f>
        <v>21070772</v>
      </c>
      <c r="G72" s="554">
        <f>SUM(G73)</f>
        <v>11787812</v>
      </c>
      <c r="H72" s="553">
        <f>G72/F72</f>
        <v>0.55943901818120378</v>
      </c>
      <c r="I72" s="553"/>
      <c r="J72" s="553"/>
      <c r="K72" s="433"/>
      <c r="L72" s="531"/>
      <c r="M72" s="25"/>
      <c r="N72" s="25"/>
      <c r="O72" s="464"/>
      <c r="P72" s="464"/>
    </row>
    <row r="73" spans="1:16" ht="13.8" thickBot="1">
      <c r="A73" s="1164"/>
      <c r="B73" s="853" t="s">
        <v>17</v>
      </c>
      <c r="C73" s="853">
        <f>C22</f>
        <v>12813477</v>
      </c>
      <c r="D73" s="853">
        <f>D22</f>
        <v>11787812</v>
      </c>
      <c r="E73" s="298">
        <f t="shared" si="16"/>
        <v>0.9199542013459735</v>
      </c>
      <c r="F73" s="853">
        <f>F22</f>
        <v>21070772</v>
      </c>
      <c r="G73" s="853">
        <f>G22</f>
        <v>11787812</v>
      </c>
      <c r="H73" s="297">
        <f t="shared" si="17"/>
        <v>0.55943901818120378</v>
      </c>
      <c r="I73" s="297"/>
      <c r="J73" s="297"/>
      <c r="K73" s="433"/>
      <c r="L73" s="531" t="s">
        <v>17</v>
      </c>
      <c r="M73" s="25">
        <f>D73/$D$80</f>
        <v>4.1835030554521785E-2</v>
      </c>
      <c r="N73" s="25">
        <f>G73/$G$80</f>
        <v>4.7402789237013417E-2</v>
      </c>
      <c r="O73" s="464">
        <f>D99/$D$106</f>
        <v>2.7549462214539709E-2</v>
      </c>
      <c r="P73" s="464">
        <f>G99/$G$106</f>
        <v>2.9439877111159383E-2</v>
      </c>
    </row>
    <row r="74" spans="1:16" ht="13.8" thickBot="1">
      <c r="A74" s="1164"/>
      <c r="B74" s="853" t="s">
        <v>65</v>
      </c>
      <c r="C74" s="1168" t="s">
        <v>66</v>
      </c>
      <c r="D74" s="1168"/>
      <c r="E74" s="1168"/>
      <c r="F74" s="1168"/>
      <c r="G74" s="1168"/>
      <c r="H74" s="1168"/>
      <c r="I74" s="141"/>
      <c r="J74" s="141"/>
      <c r="K74" s="433"/>
      <c r="L74" s="531" t="s">
        <v>90</v>
      </c>
      <c r="M74" s="25">
        <f>D74/$D$80</f>
        <v>0</v>
      </c>
      <c r="N74" s="25">
        <f>G74/$G$80</f>
        <v>0</v>
      </c>
      <c r="O74" s="464">
        <f>D100/$D$106</f>
        <v>0</v>
      </c>
      <c r="P74" s="464">
        <f>G100/$G$106</f>
        <v>0</v>
      </c>
    </row>
    <row r="75" spans="1:16" ht="13.5" customHeight="1" thickBot="1">
      <c r="A75" s="1165"/>
      <c r="B75" s="853" t="s">
        <v>67</v>
      </c>
      <c r="C75" s="1169"/>
      <c r="D75" s="1169"/>
      <c r="E75" s="1169"/>
      <c r="F75" s="1169"/>
      <c r="G75" s="1169"/>
      <c r="H75" s="1169"/>
      <c r="I75" s="141"/>
      <c r="J75" s="141"/>
      <c r="K75" s="433"/>
      <c r="L75" s="531" t="s">
        <v>91</v>
      </c>
      <c r="M75" s="25">
        <f>D75/$D$80</f>
        <v>0</v>
      </c>
      <c r="N75" s="25">
        <f>G75/$G$80</f>
        <v>0</v>
      </c>
      <c r="O75" s="464">
        <f>D101/$D$106</f>
        <v>0</v>
      </c>
      <c r="P75" s="464">
        <f>G101/$G$106</f>
        <v>0</v>
      </c>
    </row>
    <row r="76" spans="1:16" ht="13.5" customHeight="1" thickBot="1">
      <c r="A76" s="1163" t="s">
        <v>35</v>
      </c>
      <c r="B76" s="554" t="s">
        <v>68</v>
      </c>
      <c r="C76" s="554">
        <f>SUM(C77:C78)</f>
        <v>9909017</v>
      </c>
      <c r="D76" s="554">
        <f>SUM(D77:D78)</f>
        <v>6512553</v>
      </c>
      <c r="E76" s="551">
        <f>D76/C76</f>
        <v>0.65723502139515955</v>
      </c>
      <c r="F76" s="554">
        <f>SUM(F77:F78)</f>
        <v>7778925.0000000028</v>
      </c>
      <c r="G76" s="554">
        <f>SUM(G77:G78)</f>
        <v>6512553</v>
      </c>
      <c r="H76" s="553">
        <f>G76/F76</f>
        <v>0.8372047551557571</v>
      </c>
      <c r="I76" s="306"/>
      <c r="J76" s="306"/>
      <c r="K76" s="433"/>
      <c r="L76" s="531"/>
      <c r="M76" s="25"/>
      <c r="N76" s="25"/>
      <c r="O76" s="464"/>
      <c r="P76" s="464"/>
    </row>
    <row r="77" spans="1:16" ht="13.5" customHeight="1" thickBot="1">
      <c r="A77" s="1164"/>
      <c r="B77" s="853" t="s">
        <v>20</v>
      </c>
      <c r="C77" s="853">
        <f>C26+'Overall Results PY 2016'!C23+'Overall Results PY 2017'!C26+'Overall Results PY 2018'!C26</f>
        <v>255076</v>
      </c>
      <c r="D77" s="890">
        <f>D26+'Overall Results PY 2016'!D23+'Overall Results PY 2017'!D26+'Overall Results PY 2018'!D26</f>
        <v>149032</v>
      </c>
      <c r="E77" s="298">
        <f>D77/C77</f>
        <v>0.58426508177954806</v>
      </c>
      <c r="F77" s="853">
        <f>F26</f>
        <v>98752.500000000524</v>
      </c>
      <c r="G77" s="890">
        <f>G26+'Overall Results PY 2016'!G23+'Overall Results PY 2017'!G26+'Overall Results PY 2018'!G26</f>
        <v>149032</v>
      </c>
      <c r="H77" s="297">
        <f>G77/F77</f>
        <v>1.509146603883438</v>
      </c>
      <c r="I77" s="141"/>
      <c r="J77" s="141"/>
      <c r="K77" s="433"/>
      <c r="L77" s="531" t="s">
        <v>69</v>
      </c>
      <c r="M77" s="25">
        <f>D77/$D$80</f>
        <v>5.2891565233662452E-4</v>
      </c>
      <c r="N77" s="25">
        <f>G77/$G$80</f>
        <v>5.993082079668885E-4</v>
      </c>
      <c r="O77" s="464">
        <f>D103/$D$106</f>
        <v>7.266160195144475E-3</v>
      </c>
      <c r="P77" s="464">
        <f>G103/$G$106</f>
        <v>7.7647564061034168E-3</v>
      </c>
    </row>
    <row r="78" spans="1:16" ht="13.8" thickBot="1">
      <c r="A78" s="1164"/>
      <c r="B78" s="853" t="s">
        <v>19</v>
      </c>
      <c r="C78" s="853">
        <f>C27+'Overall Results PY 2016'!C24+'Overall Results PY 2017'!C27+'Overall Results PY 2018'!C27</f>
        <v>9653941</v>
      </c>
      <c r="D78" s="890">
        <f>D27+'Overall Results PY 2016'!D24+'Overall Results PY 2017'!D27+'Overall Results PY 2018'!D27</f>
        <v>6363521</v>
      </c>
      <c r="E78" s="298">
        <f>D78/C78</f>
        <v>0.65916302989628794</v>
      </c>
      <c r="F78" s="853">
        <f>F27</f>
        <v>7680172.5000000019</v>
      </c>
      <c r="G78" s="890">
        <f>G27+'Overall Results PY 2016'!G24+'Overall Results PY 2017'!G27+'Overall Results PY 2018'!G27</f>
        <v>6363521</v>
      </c>
      <c r="H78" s="297">
        <f>G78/F78</f>
        <v>0.8285648531982841</v>
      </c>
      <c r="I78" s="141"/>
      <c r="J78" s="141"/>
      <c r="K78" s="433"/>
      <c r="L78" s="531" t="s">
        <v>70</v>
      </c>
      <c r="M78" s="25">
        <f>D78/$D$80</f>
        <v>2.2584182329115958E-2</v>
      </c>
      <c r="N78" s="25">
        <f>G78/$G$80</f>
        <v>2.5589875777481765E-2</v>
      </c>
      <c r="O78" s="464">
        <f>D104/$D$106</f>
        <v>0.25027234026985523</v>
      </c>
      <c r="P78" s="464">
        <f>G104/$G$106</f>
        <v>0.26744576298764267</v>
      </c>
    </row>
    <row r="79" spans="1:16" ht="13.8" thickBot="1">
      <c r="A79" s="1165"/>
      <c r="B79" s="853" t="s">
        <v>21</v>
      </c>
      <c r="C79" s="1166" t="s">
        <v>71</v>
      </c>
      <c r="D79" s="1166"/>
      <c r="E79" s="1166"/>
      <c r="F79" s="1166"/>
      <c r="G79" s="1166"/>
      <c r="H79" s="1166"/>
      <c r="I79" s="306"/>
      <c r="J79" s="306"/>
      <c r="K79" s="433"/>
      <c r="L79" s="531" t="s">
        <v>72</v>
      </c>
      <c r="M79" s="25">
        <f>D79/$D$80</f>
        <v>0</v>
      </c>
      <c r="N79" s="25">
        <f>G79/$G$80</f>
        <v>0</v>
      </c>
      <c r="O79" s="464">
        <f>D105/$D$106</f>
        <v>0.26737460441580013</v>
      </c>
      <c r="P79" s="464">
        <f>G105/$G$106</f>
        <v>0.28572156637205431</v>
      </c>
    </row>
    <row r="80" spans="1:16" ht="13.8" thickBot="1">
      <c r="A80" s="396" t="s">
        <v>666</v>
      </c>
      <c r="B80" s="396"/>
      <c r="C80" s="396">
        <f>SUM(C76,C72,C67,C61)</f>
        <v>310356869.96729386</v>
      </c>
      <c r="D80" s="396">
        <f>SUM(D76,D72,D67,D61)</f>
        <v>281768934.8795253</v>
      </c>
      <c r="E80" s="552">
        <f>D80/C80</f>
        <v>0.90788689455857308</v>
      </c>
      <c r="F80" s="396">
        <f>SUM(F76,F72,F67,F61)</f>
        <v>225383507.6407451</v>
      </c>
      <c r="G80" s="396">
        <f>SUM(G76,G72,G67,G61)</f>
        <v>248673383.7762388</v>
      </c>
      <c r="H80" s="394">
        <f>G80/F80</f>
        <v>1.1033344292991354</v>
      </c>
      <c r="I80" s="306"/>
      <c r="J80" s="306"/>
      <c r="K80" s="433"/>
      <c r="L80" s="24"/>
      <c r="M80" s="25"/>
    </row>
    <row r="81" spans="1:28" ht="13.5" customHeight="1">
      <c r="A81" t="s">
        <v>667</v>
      </c>
      <c r="B81"/>
      <c r="C81"/>
      <c r="D81" s="93"/>
      <c r="E81" s="93"/>
      <c r="F81" s="7"/>
      <c r="G81"/>
      <c r="H81"/>
      <c r="I81" s="303"/>
      <c r="J81" s="59"/>
      <c r="K81" s="433"/>
      <c r="L81" s="24"/>
      <c r="M81" s="25"/>
    </row>
    <row r="82" spans="1:28">
      <c r="A82" s="86"/>
      <c r="B82"/>
      <c r="C82"/>
      <c r="D82"/>
      <c r="E82"/>
      <c r="F82" s="327"/>
      <c r="G82"/>
      <c r="H82"/>
      <c r="I82" s="303"/>
      <c r="J82" s="28"/>
      <c r="K82" s="433"/>
      <c r="L82" s="24"/>
      <c r="M82" s="25"/>
    </row>
    <row r="83" spans="1:28">
      <c r="A83" s="86"/>
      <c r="B83"/>
      <c r="C83"/>
      <c r="D83"/>
      <c r="E83"/>
      <c r="F83" s="327"/>
      <c r="G83"/>
      <c r="H83"/>
      <c r="I83" s="303"/>
      <c r="J83" s="62"/>
      <c r="K83" s="433"/>
      <c r="L83" s="24"/>
      <c r="M83" s="25"/>
    </row>
    <row r="84" spans="1:28">
      <c r="A84" s="4" t="s">
        <v>92</v>
      </c>
      <c r="B84" s="4"/>
      <c r="C84" s="4"/>
      <c r="D84" s="4"/>
      <c r="E84" s="4"/>
      <c r="F84" s="4"/>
      <c r="G84" s="4"/>
      <c r="H84" s="4"/>
      <c r="I84" s="303"/>
      <c r="J84" s="62"/>
      <c r="K84" s="433"/>
      <c r="L84" s="1158" t="s">
        <v>93</v>
      </c>
      <c r="M84" s="1158"/>
      <c r="N84" s="1158"/>
      <c r="O84" s="1158"/>
      <c r="P84" s="1158"/>
      <c r="Q84" s="1158"/>
      <c r="R84" s="1158"/>
      <c r="S84" s="1158"/>
      <c r="U84" s="1158" t="s">
        <v>94</v>
      </c>
      <c r="V84" s="1158"/>
      <c r="W84" s="1158"/>
      <c r="X84" s="1158"/>
      <c r="Y84" s="1158"/>
      <c r="Z84" s="1158"/>
      <c r="AA84" s="1158"/>
      <c r="AB84" s="1158"/>
    </row>
    <row r="85" spans="1:28" ht="13.8" thickBot="1">
      <c r="A85" s="1159" t="s">
        <v>23</v>
      </c>
      <c r="B85" s="1159" t="s">
        <v>46</v>
      </c>
      <c r="C85" s="867"/>
      <c r="D85" s="867" t="s">
        <v>24</v>
      </c>
      <c r="E85" s="95"/>
      <c r="F85" s="867"/>
      <c r="G85" s="867" t="s">
        <v>25</v>
      </c>
      <c r="H85" s="867"/>
      <c r="I85" s="303"/>
      <c r="J85" s="62"/>
      <c r="K85" s="433"/>
      <c r="L85" s="24"/>
      <c r="M85" s="25"/>
    </row>
    <row r="86" spans="1:28" ht="27.6" thickTop="1" thickBot="1">
      <c r="A86" s="1160"/>
      <c r="B86" s="1160"/>
      <c r="C86" s="846" t="s">
        <v>38</v>
      </c>
      <c r="D86" s="846" t="s">
        <v>39</v>
      </c>
      <c r="E86" s="439" t="s">
        <v>28</v>
      </c>
      <c r="F86" s="440" t="s">
        <v>664</v>
      </c>
      <c r="G86" s="846" t="s">
        <v>39</v>
      </c>
      <c r="H86" s="846" t="s">
        <v>30</v>
      </c>
      <c r="I86" s="303"/>
      <c r="J86" s="62"/>
      <c r="K86" s="433"/>
      <c r="L86" s="24"/>
      <c r="M86" s="25"/>
    </row>
    <row r="87" spans="1:28" ht="14.4" thickTop="1" thickBot="1">
      <c r="A87" s="1167" t="s">
        <v>32</v>
      </c>
      <c r="B87" s="558" t="s">
        <v>51</v>
      </c>
      <c r="C87" s="557">
        <f>SUM(C88:C92)</f>
        <v>33226.573099999987</v>
      </c>
      <c r="D87" s="557">
        <f>SUM(D88:D92)</f>
        <v>28665.860060619492</v>
      </c>
      <c r="E87" s="556">
        <f>D87/C87</f>
        <v>0.8627389882894515</v>
      </c>
      <c r="F87" s="557">
        <f>SUM(F88:F92)</f>
        <v>25786.064125000001</v>
      </c>
      <c r="G87" s="557">
        <f>SUM(G88:G92)</f>
        <v>25557.768170372081</v>
      </c>
      <c r="H87" s="553">
        <f>G87/F87</f>
        <v>0.99114653738851977</v>
      </c>
      <c r="I87" s="303"/>
      <c r="J87" s="303"/>
      <c r="K87" s="433"/>
      <c r="L87" s="24"/>
      <c r="M87" s="25"/>
    </row>
    <row r="88" spans="1:28" ht="13.8" thickBot="1">
      <c r="A88" s="1164"/>
      <c r="B88" s="853" t="s">
        <v>9</v>
      </c>
      <c r="C88" s="853">
        <f>C37+'Overall Results PY 2016'!C33+'Overall Results PY 2017'!C37+'Overall Results PY 2018'!C37</f>
        <v>25341.007699999991</v>
      </c>
      <c r="D88" s="890">
        <f>D37+'Overall Results PY 2016'!D33+'Overall Results PY 2017'!D37+'Overall Results PY 2018'!D37</f>
        <v>20499.521096319208</v>
      </c>
      <c r="E88" s="298">
        <f>D88/C88</f>
        <v>0.80894656357013039</v>
      </c>
      <c r="F88" s="853">
        <f>F37</f>
        <v>7980.7972499999978</v>
      </c>
      <c r="G88" s="890">
        <f>G37+'Overall Results PY 2016'!G33+'Overall Results PY 2017'!G37+'Overall Results PY 2018'!G37</f>
        <v>19679.580380466439</v>
      </c>
      <c r="H88" s="297">
        <f>G88/F88</f>
        <v>2.4658664747392804</v>
      </c>
      <c r="I88" s="303"/>
      <c r="J88" s="303"/>
      <c r="K88" s="433"/>
      <c r="L88" s="24"/>
      <c r="M88" s="25"/>
    </row>
    <row r="89" spans="1:28" ht="13.8" thickBot="1">
      <c r="A89" s="1164"/>
      <c r="B89" s="853" t="s">
        <v>10</v>
      </c>
      <c r="C89" s="890">
        <f>C38+'Overall Results PY 2016'!C34+'Overall Results PY 2017'!C38+'Overall Results PY 2018'!C38</f>
        <v>6374.9668999999994</v>
      </c>
      <c r="D89" s="890">
        <f>D38+'Overall Results PY 2016'!D34+'Overall Results PY 2017'!D38+'Overall Results PY 2018'!D38</f>
        <v>6801.9212643011469</v>
      </c>
      <c r="E89" s="298">
        <f t="shared" ref="E89:E99" si="18">D89/C89</f>
        <v>1.0669735813532064</v>
      </c>
      <c r="F89" s="853">
        <f>F38</f>
        <v>9697.6076250000006</v>
      </c>
      <c r="G89" s="890">
        <f>G38+'Overall Results PY 2016'!G34+'Overall Results PY 2017'!G38+'Overall Results PY 2018'!G38</f>
        <v>4782.5842587184552</v>
      </c>
      <c r="H89" s="297">
        <f t="shared" ref="H89:H99" si="19">G89/F89</f>
        <v>0.49317155773442162</v>
      </c>
      <c r="I89" s="303"/>
      <c r="J89" s="303"/>
      <c r="K89" s="433"/>
      <c r="L89" s="24"/>
      <c r="M89" s="25"/>
    </row>
    <row r="90" spans="1:28" ht="13.8" thickBot="1">
      <c r="A90" s="1164"/>
      <c r="B90" s="853" t="s">
        <v>11</v>
      </c>
      <c r="C90" s="890">
        <f>C39+'Overall Results PY 2016'!C35+'Overall Results PY 2017'!C39+'Overall Results PY 2018'!C39</f>
        <v>737.39</v>
      </c>
      <c r="D90" s="890">
        <f>D39+'Overall Results PY 2016'!D35+'Overall Results PY 2017'!D39+'Overall Results PY 2018'!D39</f>
        <v>778.19111419883768</v>
      </c>
      <c r="E90" s="298">
        <f t="shared" si="18"/>
        <v>1.0553317975546694</v>
      </c>
      <c r="F90" s="1104">
        <f>F39</f>
        <v>3815</v>
      </c>
      <c r="G90" s="890">
        <f>G39+'Overall Results PY 2016'!G35+'Overall Results PY 2017'!G39+'Overall Results PY 2018'!G39</f>
        <v>590.20042450713993</v>
      </c>
      <c r="H90" s="297">
        <f t="shared" si="19"/>
        <v>0.15470522267552816</v>
      </c>
      <c r="I90" s="303"/>
      <c r="J90" s="303"/>
      <c r="K90" s="433"/>
      <c r="L90" s="24"/>
      <c r="M90" s="25"/>
    </row>
    <row r="91" spans="1:28" ht="13.8" thickBot="1">
      <c r="A91" s="1164"/>
      <c r="B91" s="853" t="s">
        <v>53</v>
      </c>
      <c r="C91" s="890">
        <f>C40+'Overall Results PY 2016'!C36+'Overall Results PY 2017'!C40+'Overall Results PY 2018'!C40</f>
        <v>0</v>
      </c>
      <c r="D91" s="890">
        <f>D40+'Overall Results PY 2016'!D36+'Overall Results PY 2017'!D40+'Overall Results PY 2018'!D40</f>
        <v>-45.206844826665716</v>
      </c>
      <c r="E91" s="358" t="s">
        <v>54</v>
      </c>
      <c r="F91" s="853">
        <f>F40</f>
        <v>3552.183</v>
      </c>
      <c r="G91" s="890">
        <f>G40+'Overall Results PY 2016'!G36+'Overall Results PY 2017'!G40+'Overall Results PY 2018'!G40</f>
        <v>-45.206844826665716</v>
      </c>
      <c r="H91" s="297">
        <f t="shared" si="19"/>
        <v>-1.2726496587215724E-2</v>
      </c>
      <c r="I91" s="303"/>
      <c r="J91" s="303"/>
      <c r="K91" s="433"/>
      <c r="L91" s="24"/>
      <c r="M91" s="25"/>
    </row>
    <row r="92" spans="1:28" ht="13.8" thickBot="1">
      <c r="A92" s="1164"/>
      <c r="B92" s="853" t="s">
        <v>56</v>
      </c>
      <c r="C92" s="890">
        <f>C41+'Overall Results PY 2016'!C37+'Overall Results PY 2017'!C41+'Overall Results PY 2018'!C41</f>
        <v>773.20850000000019</v>
      </c>
      <c r="D92" s="890">
        <f>D41+'Overall Results PY 2016'!D37+'Overall Results PY 2017'!D41+'Overall Results PY 2018'!D41</f>
        <v>631.43343062696192</v>
      </c>
      <c r="E92" s="298">
        <f t="shared" si="18"/>
        <v>0.81664057059248807</v>
      </c>
      <c r="F92" s="853">
        <f>F41</f>
        <v>740.47624999999994</v>
      </c>
      <c r="G92" s="890">
        <f>G41+'Overall Results PY 2016'!G37+'Overall Results PY 2017'!G41+'Overall Results PY 2018'!G41</f>
        <v>550.60995150671079</v>
      </c>
      <c r="H92" s="297">
        <f t="shared" si="19"/>
        <v>0.74358894226075556</v>
      </c>
      <c r="I92" s="303"/>
      <c r="J92" s="303"/>
      <c r="K92" s="433"/>
      <c r="L92" s="24"/>
      <c r="M92" s="25"/>
    </row>
    <row r="93" spans="1:28" ht="13.8" thickBot="1">
      <c r="A93" s="1164" t="s">
        <v>33</v>
      </c>
      <c r="B93" s="554" t="s">
        <v>57</v>
      </c>
      <c r="C93" s="554">
        <f>SUM(C94:C97)</f>
        <v>20125.152691690429</v>
      </c>
      <c r="D93" s="554">
        <f>SUM(D94:D97)</f>
        <v>24796.007188169024</v>
      </c>
      <c r="E93" s="551">
        <f>D93/C93</f>
        <v>1.2320903879853378</v>
      </c>
      <c r="F93" s="554">
        <f>SUM(F94:F97)</f>
        <v>11285.660579009356</v>
      </c>
      <c r="G93" s="554">
        <f>SUM(G94:G97)</f>
        <v>20233.38323565483</v>
      </c>
      <c r="H93" s="553">
        <f>G93/F93</f>
        <v>1.792839957750253</v>
      </c>
      <c r="I93" s="303"/>
      <c r="J93" s="303"/>
      <c r="K93" s="433"/>
      <c r="L93" s="24"/>
      <c r="M93" s="25"/>
    </row>
    <row r="94" spans="1:28" ht="13.8" thickBot="1">
      <c r="A94" s="1164"/>
      <c r="B94" s="853" t="s">
        <v>88</v>
      </c>
      <c r="C94" s="853">
        <f>'Overall Results PY 2016'!C38</f>
        <v>225.9659</v>
      </c>
      <c r="D94" s="853">
        <f>'Overall Results PY 2016'!D38</f>
        <v>128.43</v>
      </c>
      <c r="E94" s="298">
        <f t="shared" si="18"/>
        <v>0.56836009327071035</v>
      </c>
      <c r="F94" s="853">
        <f>'Overall Results PY 2016'!F38</f>
        <v>52.6</v>
      </c>
      <c r="G94" s="853">
        <f>'Overall Results PY 2016'!G38</f>
        <v>128.43</v>
      </c>
      <c r="H94" s="297">
        <f t="shared" si="19"/>
        <v>2.4416349809885931</v>
      </c>
      <c r="I94" s="303"/>
      <c r="J94" s="303"/>
      <c r="K94" s="433"/>
      <c r="L94" s="24"/>
      <c r="M94" s="25"/>
    </row>
    <row r="95" spans="1:28" ht="13.8" thickBot="1">
      <c r="A95" s="1164"/>
      <c r="B95" s="853" t="s">
        <v>14</v>
      </c>
      <c r="C95" s="853">
        <f>C43+'Overall Results PY 2016'!C39+'Overall Results PY 2017'!C43+'Overall Results PY 2018'!C43</f>
        <v>13250.649899999979</v>
      </c>
      <c r="D95" s="890">
        <f>D43+'Overall Results PY 2016'!D39+'Overall Results PY 2017'!D43+'Overall Results PY 2018'!D43</f>
        <v>15853.625287506144</v>
      </c>
      <c r="E95" s="298">
        <f t="shared" si="18"/>
        <v>1.1964413373796985</v>
      </c>
      <c r="F95" s="853">
        <f>F43</f>
        <v>6340.3171250000005</v>
      </c>
      <c r="G95" s="890">
        <f>G43+'Overall Results PY 2016'!G39+'Overall Results PY 2017'!G43+'Overall Results PY 2018'!G43</f>
        <v>12682.900230004918</v>
      </c>
      <c r="H95" s="297">
        <f t="shared" si="19"/>
        <v>2.0003573922187554</v>
      </c>
      <c r="I95" s="303"/>
      <c r="J95" s="303"/>
      <c r="K95" s="433"/>
      <c r="L95" s="24"/>
      <c r="M95" s="25"/>
    </row>
    <row r="96" spans="1:28" ht="13.8" thickBot="1">
      <c r="A96" s="1164"/>
      <c r="B96" s="853" t="s">
        <v>59</v>
      </c>
      <c r="C96" s="853">
        <f>C44+'Overall Results PY 2016'!C40+'Overall Results PY 2017'!C44+'Overall Results PY 2018'!C44</f>
        <v>1462.2326916904512</v>
      </c>
      <c r="D96" s="890">
        <f>D44+'Overall Results PY 2016'!D40+'Overall Results PY 2017'!D44+'Overall Results PY 2018'!D44</f>
        <v>1480.9781948230466</v>
      </c>
      <c r="E96" s="298">
        <f t="shared" si="18"/>
        <v>1.0128197811737638</v>
      </c>
      <c r="F96" s="853">
        <f>F44</f>
        <v>1695.7434540093545</v>
      </c>
      <c r="G96" s="890">
        <f>G44+'Overall Results PY 2016'!G40+'Overall Results PY 2017'!G44+'Overall Results PY 2018'!G44</f>
        <v>1480.9781948230466</v>
      </c>
      <c r="H96" s="297">
        <f t="shared" si="19"/>
        <v>0.87335038287865729</v>
      </c>
      <c r="I96" s="303"/>
      <c r="J96" s="303"/>
      <c r="K96" s="433"/>
      <c r="L96" s="24"/>
      <c r="M96" s="25"/>
    </row>
    <row r="97" spans="1:13" ht="13.8" thickBot="1">
      <c r="A97" s="1164"/>
      <c r="B97" s="853" t="s">
        <v>61</v>
      </c>
      <c r="C97" s="890">
        <f>C45+'Overall Results PY 2016'!C41+'Overall Results PY 2017'!C45+'Overall Results PY 2018'!C45</f>
        <v>5186.3041999999996</v>
      </c>
      <c r="D97" s="890">
        <f>D45+'Overall Results PY 2016'!D41+'Overall Results PY 2017'!D45+'Overall Results PY 2018'!D45</f>
        <v>7332.9737058398296</v>
      </c>
      <c r="E97" s="298">
        <f t="shared" si="18"/>
        <v>1.4139112213741396</v>
      </c>
      <c r="F97" s="853">
        <f>F45</f>
        <v>3197</v>
      </c>
      <c r="G97" s="890">
        <f>G45+'Overall Results PY 2016'!G41+'Overall Results PY 2017'!G45+'Overall Results PY 2018'!G45</f>
        <v>5941.0748108268645</v>
      </c>
      <c r="H97" s="297">
        <f t="shared" si="19"/>
        <v>1.8583280609405268</v>
      </c>
      <c r="I97" s="303"/>
      <c r="J97" s="303"/>
      <c r="K97" s="433"/>
      <c r="L97" s="24"/>
      <c r="M97" s="25"/>
    </row>
    <row r="98" spans="1:13" ht="13.8" thickBot="1">
      <c r="A98" s="1164" t="s">
        <v>34</v>
      </c>
      <c r="B98" s="554" t="s">
        <v>63</v>
      </c>
      <c r="C98" s="554">
        <f>C99</f>
        <v>3410</v>
      </c>
      <c r="D98" s="554">
        <f>D99</f>
        <v>3291</v>
      </c>
      <c r="E98" s="550">
        <f>D98/C98</f>
        <v>0.96510263929618767</v>
      </c>
      <c r="F98" s="554">
        <f>F99</f>
        <v>4215</v>
      </c>
      <c r="G98" s="554">
        <f>G99</f>
        <v>3291</v>
      </c>
      <c r="H98" s="553">
        <f>H99</f>
        <v>0.78078291814946621</v>
      </c>
      <c r="I98" s="303"/>
      <c r="J98" s="303"/>
      <c r="K98" s="433"/>
      <c r="L98" s="24"/>
      <c r="M98" s="25"/>
    </row>
    <row r="99" spans="1:13" ht="13.8" thickBot="1">
      <c r="A99" s="1164"/>
      <c r="B99" s="853" t="s">
        <v>17</v>
      </c>
      <c r="C99" s="853">
        <f>C47</f>
        <v>3410</v>
      </c>
      <c r="D99" s="853">
        <f>D47</f>
        <v>3291</v>
      </c>
      <c r="E99" s="298">
        <f t="shared" si="18"/>
        <v>0.96510263929618767</v>
      </c>
      <c r="F99" s="853">
        <f>F47</f>
        <v>4215</v>
      </c>
      <c r="G99" s="853">
        <f>G47</f>
        <v>3291</v>
      </c>
      <c r="H99" s="297">
        <f t="shared" si="19"/>
        <v>0.78078291814946621</v>
      </c>
      <c r="I99" s="303"/>
      <c r="J99" s="303"/>
      <c r="K99" s="433"/>
      <c r="L99" s="24"/>
      <c r="M99" s="25"/>
    </row>
    <row r="100" spans="1:13" ht="13.5" customHeight="1" thickBot="1">
      <c r="A100" s="1164"/>
      <c r="B100" s="853" t="s">
        <v>65</v>
      </c>
      <c r="C100" s="1168" t="s">
        <v>66</v>
      </c>
      <c r="D100" s="1168"/>
      <c r="E100" s="1168"/>
      <c r="F100" s="1168"/>
      <c r="G100" s="1168"/>
      <c r="H100" s="1168"/>
      <c r="I100" s="303"/>
      <c r="J100" s="303"/>
      <c r="K100" s="433"/>
      <c r="L100" s="24"/>
      <c r="M100" s="25"/>
    </row>
    <row r="101" spans="1:13" ht="13.8" thickBot="1">
      <c r="A101" s="1165"/>
      <c r="B101" s="853" t="s">
        <v>67</v>
      </c>
      <c r="C101" s="1169"/>
      <c r="D101" s="1169"/>
      <c r="E101" s="1169"/>
      <c r="F101" s="1169"/>
      <c r="G101" s="1169"/>
      <c r="H101" s="1169"/>
      <c r="I101" s="303"/>
      <c r="J101" s="303"/>
      <c r="K101" s="433"/>
      <c r="L101" s="24"/>
      <c r="M101" s="25"/>
    </row>
    <row r="102" spans="1:13" ht="13.8" thickBot="1">
      <c r="A102" s="1163" t="s">
        <v>35</v>
      </c>
      <c r="B102" s="554" t="s">
        <v>68</v>
      </c>
      <c r="C102" s="554">
        <f>SUM(C103:C105)</f>
        <v>69815</v>
      </c>
      <c r="D102" s="554">
        <f>SUM(D103:D105)</f>
        <v>62705</v>
      </c>
      <c r="E102" s="550">
        <f>D102/C102</f>
        <v>0.89815942132779492</v>
      </c>
      <c r="F102" s="554">
        <f>SUM(F103:F105)</f>
        <v>76215.250000000015</v>
      </c>
      <c r="G102" s="554">
        <f>SUM(G103:G105)</f>
        <v>62705</v>
      </c>
      <c r="H102" s="553">
        <f>G102/F102</f>
        <v>0.82273560737516427</v>
      </c>
      <c r="I102" s="303"/>
      <c r="J102" s="303"/>
      <c r="K102" s="433"/>
      <c r="L102" s="24"/>
      <c r="M102" s="25"/>
    </row>
    <row r="103" spans="1:13" ht="13.5" customHeight="1" thickBot="1">
      <c r="A103" s="1164"/>
      <c r="B103" s="853" t="s">
        <v>20</v>
      </c>
      <c r="C103" s="853">
        <f>'Bus Programmable Thermostat'!B21</f>
        <v>768</v>
      </c>
      <c r="D103" s="853">
        <f>'Bus Programmable Thermostat'!C21</f>
        <v>868</v>
      </c>
      <c r="E103" s="298">
        <f t="shared" ref="E103:E105" si="20">D103/C103</f>
        <v>1.1302083333333333</v>
      </c>
      <c r="F103" s="853">
        <f>'Bus Programmable Thermostat'!E21</f>
        <v>269.32500000000005</v>
      </c>
      <c r="G103" s="853">
        <f>'Bus Programmable Thermostat'!F21</f>
        <v>868</v>
      </c>
      <c r="H103" s="297">
        <f t="shared" ref="H103:H105" si="21">G103/F103</f>
        <v>3.2228719948018187</v>
      </c>
      <c r="I103" s="303"/>
      <c r="J103" s="303"/>
      <c r="K103" s="433"/>
      <c r="L103" s="24"/>
      <c r="M103" s="25"/>
    </row>
    <row r="104" spans="1:13" ht="13.8" thickBot="1">
      <c r="A104" s="1164"/>
      <c r="B104" s="853" t="s">
        <v>19</v>
      </c>
      <c r="C104" s="853">
        <f>'Res Programmable Thermostat'!B22</f>
        <v>29561</v>
      </c>
      <c r="D104" s="853">
        <f>'Res Programmable Thermostat'!C22</f>
        <v>29896.999999999996</v>
      </c>
      <c r="E104" s="298">
        <f t="shared" si="20"/>
        <v>1.0113663272555053</v>
      </c>
      <c r="F104" s="853">
        <f>'Res Programmable Thermostat'!E22</f>
        <v>20945.925000000003</v>
      </c>
      <c r="G104" s="853">
        <f>'Res Programmable Thermostat'!F22</f>
        <v>29896.999999999996</v>
      </c>
      <c r="H104" s="297">
        <f t="shared" si="21"/>
        <v>1.4273420725033625</v>
      </c>
      <c r="I104" s="303"/>
      <c r="J104" s="303"/>
      <c r="K104" s="433"/>
      <c r="L104" s="24"/>
      <c r="M104" s="25"/>
    </row>
    <row r="105" spans="1:13" ht="13.8" thickBot="1">
      <c r="A105" s="1165"/>
      <c r="B105" s="853" t="s">
        <v>21</v>
      </c>
      <c r="C105" s="853">
        <f>C53</f>
        <v>39486</v>
      </c>
      <c r="D105" s="853">
        <f>D53</f>
        <v>31940</v>
      </c>
      <c r="E105" s="298">
        <f t="shared" si="20"/>
        <v>0.80889429164767257</v>
      </c>
      <c r="F105" s="853">
        <f t="shared" ref="F105" si="22">F53</f>
        <v>55000.000000000007</v>
      </c>
      <c r="G105" s="853">
        <f>G53</f>
        <v>31940</v>
      </c>
      <c r="H105" s="297">
        <f t="shared" si="21"/>
        <v>0.58072727272727265</v>
      </c>
      <c r="I105" s="303"/>
      <c r="J105" s="303"/>
      <c r="K105" s="433"/>
      <c r="L105" s="24"/>
      <c r="M105" s="25"/>
    </row>
    <row r="106" spans="1:13" ht="13.8" thickBot="1">
      <c r="A106" s="396" t="s">
        <v>666</v>
      </c>
      <c r="B106" s="396"/>
      <c r="C106" s="396">
        <f>SUM(C102,C98,C93,C87)</f>
        <v>126576.72579169041</v>
      </c>
      <c r="D106" s="396">
        <f>SUM(D102,D98,D93,D87)</f>
        <v>119457.86724878852</v>
      </c>
      <c r="E106" s="560">
        <f>D106/C106</f>
        <v>0.94375855040983192</v>
      </c>
      <c r="F106" s="396">
        <f>SUM(F102,F98,F93,F87)</f>
        <v>117501.97470400938</v>
      </c>
      <c r="G106" s="396">
        <f>SUM(G102,G98,G93,G87)</f>
        <v>111787.15140602691</v>
      </c>
      <c r="H106" s="394">
        <f>G106/F106</f>
        <v>0.9513640233504308</v>
      </c>
      <c r="I106" s="303"/>
      <c r="J106" s="303"/>
      <c r="K106" s="433"/>
      <c r="L106" s="24"/>
      <c r="M106" s="25"/>
    </row>
    <row r="107" spans="1:13">
      <c r="A107" t="s">
        <v>667</v>
      </c>
      <c r="B107" s="7"/>
      <c r="C107" s="7"/>
      <c r="D107" s="7"/>
      <c r="E107" s="300"/>
      <c r="F107" s="7"/>
      <c r="G107" s="7"/>
      <c r="H107" s="7"/>
      <c r="I107" s="59"/>
      <c r="J107" s="62"/>
      <c r="K107" s="433"/>
      <c r="L107" s="24"/>
      <c r="M107" s="25"/>
    </row>
    <row r="108" spans="1:13">
      <c r="A108" s="2"/>
      <c r="B108" s="2"/>
      <c r="C108" s="58"/>
      <c r="D108" s="58"/>
      <c r="E108" s="59"/>
      <c r="F108" s="60"/>
      <c r="G108" s="60"/>
      <c r="H108" s="59"/>
      <c r="I108" s="59"/>
      <c r="J108" s="62"/>
      <c r="K108" s="433"/>
      <c r="L108" s="24"/>
      <c r="M108" s="25"/>
    </row>
    <row r="109" spans="1:13">
      <c r="C109" s="69"/>
      <c r="D109" s="69"/>
      <c r="E109" s="71"/>
      <c r="F109" s="70"/>
      <c r="G109" s="71"/>
      <c r="H109" s="83"/>
      <c r="I109" s="83"/>
      <c r="J109" s="59"/>
      <c r="K109" s="434"/>
      <c r="L109" s="27"/>
      <c r="M109" s="25"/>
    </row>
    <row r="110" spans="1:13">
      <c r="A110" s="4" t="s">
        <v>95</v>
      </c>
      <c r="B110" s="4"/>
      <c r="C110" s="4"/>
      <c r="D110" s="4"/>
      <c r="E110" s="4"/>
      <c r="F110" s="71"/>
      <c r="G110" s="71"/>
      <c r="H110" s="174"/>
      <c r="I110" s="174"/>
      <c r="J110" s="59"/>
    </row>
    <row r="111" spans="1:13" s="781" customFormat="1" ht="27" thickBot="1">
      <c r="A111" s="867" t="s">
        <v>96</v>
      </c>
      <c r="B111" s="867" t="s">
        <v>97</v>
      </c>
      <c r="C111" s="867" t="s">
        <v>98</v>
      </c>
      <c r="D111" s="867" t="s">
        <v>99</v>
      </c>
      <c r="E111" s="867" t="s">
        <v>100</v>
      </c>
      <c r="F111" s="71"/>
      <c r="G111" s="70"/>
      <c r="H111" s="100"/>
      <c r="I111" s="100"/>
      <c r="J111" s="100"/>
      <c r="K111" s="435"/>
      <c r="L111" s="71"/>
      <c r="M111" s="71"/>
    </row>
    <row r="112" spans="1:13" s="781" customFormat="1" ht="14.4" thickTop="1" thickBot="1">
      <c r="A112" s="415" t="s">
        <v>9</v>
      </c>
      <c r="B112" s="299">
        <f>'Business EER - Standard'!A27</f>
        <v>0.05</v>
      </c>
      <c r="C112" s="340">
        <f>'Business EER - Standard'!B27</f>
        <v>2E-3</v>
      </c>
      <c r="D112" s="340">
        <f>'Business EER - Standard'!C27</f>
        <v>4.0000000000000001E-3</v>
      </c>
      <c r="E112" s="297">
        <f>'Business EER - Standard'!D27</f>
        <v>0.96</v>
      </c>
      <c r="F112" s="32"/>
      <c r="G112" s="32"/>
      <c r="H112" s="32"/>
      <c r="I112" s="32"/>
      <c r="J112" s="71"/>
      <c r="K112" s="435"/>
      <c r="L112" s="71"/>
      <c r="M112" s="71"/>
    </row>
    <row r="113" spans="1:13" s="781" customFormat="1" ht="13.8" thickBot="1">
      <c r="A113" s="415" t="s">
        <v>10</v>
      </c>
      <c r="B113" s="299">
        <f>'Business EER - Custom'!A29</f>
        <v>0.32</v>
      </c>
      <c r="C113" s="299">
        <f>'Business EER - Custom'!B29</f>
        <v>0.01</v>
      </c>
      <c r="D113" s="299">
        <f>'Business EER - Custom'!C29</f>
        <v>0</v>
      </c>
      <c r="E113" s="297">
        <f>'Business EER - Custom'!D29</f>
        <v>0.69</v>
      </c>
      <c r="F113" s="32"/>
      <c r="G113" s="32"/>
      <c r="H113" s="32"/>
      <c r="I113" s="32"/>
      <c r="J113" s="100"/>
      <c r="K113" s="435"/>
      <c r="L113" s="71"/>
      <c r="M113" s="71"/>
    </row>
    <row r="114" spans="1:13" s="1127" customFormat="1" ht="13.8" thickBot="1">
      <c r="A114" s="1191" t="s">
        <v>11</v>
      </c>
      <c r="B114" s="1186" t="s">
        <v>161</v>
      </c>
      <c r="C114" s="1186"/>
      <c r="D114" s="1186"/>
      <c r="E114" s="297">
        <f>E113</f>
        <v>0.69</v>
      </c>
      <c r="F114" s="999"/>
      <c r="G114" s="999"/>
      <c r="H114" s="999"/>
      <c r="I114" s="999"/>
      <c r="J114" s="100"/>
      <c r="K114" s="435"/>
      <c r="L114" s="1012"/>
      <c r="M114" s="1012"/>
    </row>
    <row r="115" spans="1:13" s="781" customFormat="1" ht="13.8" thickBot="1">
      <c r="A115" s="1169"/>
      <c r="B115" s="1186" t="s">
        <v>747</v>
      </c>
      <c r="C115" s="1186"/>
      <c r="D115" s="1186"/>
      <c r="E115" s="297">
        <v>0.96</v>
      </c>
      <c r="F115" s="32"/>
      <c r="G115" s="32"/>
      <c r="H115" s="32"/>
      <c r="I115" s="32"/>
      <c r="J115" s="32"/>
      <c r="K115" s="435"/>
      <c r="L115" s="71"/>
      <c r="M115" s="71"/>
    </row>
    <row r="116" spans="1:13" s="781" customFormat="1" ht="15.6" thickBot="1">
      <c r="A116" s="531" t="s">
        <v>53</v>
      </c>
      <c r="B116" s="1186" t="s">
        <v>685</v>
      </c>
      <c r="C116" s="1186"/>
      <c r="D116" s="1186"/>
      <c r="E116" s="1186"/>
      <c r="F116" s="32"/>
      <c r="G116" s="436"/>
      <c r="H116" s="32"/>
      <c r="I116" s="32"/>
      <c r="J116" s="32"/>
      <c r="K116" s="435"/>
      <c r="L116" s="71"/>
      <c r="M116" s="71"/>
    </row>
    <row r="117" spans="1:13" s="781" customFormat="1" ht="13.8" thickBot="1">
      <c r="A117" s="415" t="s">
        <v>56</v>
      </c>
      <c r="B117" s="299">
        <v>0.14000000000000001</v>
      </c>
      <c r="C117" s="299">
        <v>2E-3</v>
      </c>
      <c r="D117" s="299">
        <v>0.01</v>
      </c>
      <c r="E117" s="297">
        <v>0.872</v>
      </c>
      <c r="F117" s="32"/>
      <c r="G117" s="32"/>
      <c r="H117" s="32"/>
      <c r="I117" s="32"/>
      <c r="J117" s="32"/>
      <c r="K117" s="435"/>
      <c r="L117" s="71"/>
      <c r="M117" s="71"/>
    </row>
    <row r="118" spans="1:13" ht="13.8" thickBot="1">
      <c r="A118" s="531" t="s">
        <v>88</v>
      </c>
      <c r="B118" s="1187" t="s">
        <v>101</v>
      </c>
      <c r="C118" s="1187"/>
      <c r="D118" s="1187"/>
      <c r="E118" s="537">
        <v>1</v>
      </c>
    </row>
    <row r="119" spans="1:13" ht="13.8" thickBot="1">
      <c r="A119" s="415" t="s">
        <v>14</v>
      </c>
      <c r="B119" s="299">
        <f>'Whole House Efficiency'!A27</f>
        <v>0.35</v>
      </c>
      <c r="C119" s="299">
        <f>'Whole House Efficiency'!B27</f>
        <v>0.01</v>
      </c>
      <c r="D119" s="299">
        <f>'Whole House Efficiency'!C27</f>
        <v>0.14000000000000001</v>
      </c>
      <c r="E119" s="297">
        <f>'Whole House Efficiency'!D27</f>
        <v>0.8</v>
      </c>
    </row>
    <row r="120" spans="1:13" ht="13.8" thickBot="1">
      <c r="A120" s="415" t="s">
        <v>59</v>
      </c>
      <c r="B120" s="1186" t="s">
        <v>101</v>
      </c>
      <c r="C120" s="1186"/>
      <c r="D120" s="1186"/>
      <c r="E120" s="297">
        <f>'Income-Eligible Multi-Family'!D27</f>
        <v>1</v>
      </c>
    </row>
    <row r="121" spans="1:13" ht="13.8" thickBot="1">
      <c r="A121" s="415" t="s">
        <v>61</v>
      </c>
      <c r="B121" s="299">
        <f>'Home Lighting Rebate'!B34</f>
        <v>0.36</v>
      </c>
      <c r="C121" s="299">
        <f>'Home Lighting Rebate'!C34</f>
        <v>0.18</v>
      </c>
      <c r="D121" s="299">
        <v>0</v>
      </c>
      <c r="E121" s="297">
        <f>'Home Lighting Rebate'!D34</f>
        <v>0.81</v>
      </c>
    </row>
    <row r="122" spans="1:13" ht="13.5" customHeight="1" thickBot="1">
      <c r="A122" s="415" t="s">
        <v>17</v>
      </c>
      <c r="B122" s="1186" t="s">
        <v>686</v>
      </c>
      <c r="C122" s="1186"/>
      <c r="D122" s="1186"/>
      <c r="E122" s="1186"/>
      <c r="F122" s="4"/>
      <c r="G122" s="4"/>
      <c r="H122" s="4"/>
      <c r="I122" s="4"/>
    </row>
    <row r="123" spans="1:13" ht="13.8" thickBot="1">
      <c r="A123" s="415" t="s">
        <v>65</v>
      </c>
      <c r="B123" s="1186" t="s">
        <v>102</v>
      </c>
      <c r="C123" s="1186"/>
      <c r="D123" s="1186"/>
      <c r="E123" s="1186"/>
      <c r="F123" s="81"/>
      <c r="G123" s="81"/>
      <c r="H123" s="81"/>
      <c r="I123" s="81"/>
    </row>
    <row r="124" spans="1:13" ht="13.8" thickBot="1">
      <c r="A124" s="415" t="s">
        <v>67</v>
      </c>
      <c r="B124" s="1186" t="s">
        <v>102</v>
      </c>
      <c r="C124" s="1186"/>
      <c r="D124" s="1186"/>
      <c r="E124" s="1186"/>
      <c r="H124" s="53"/>
      <c r="I124" s="53"/>
      <c r="J124" s="4"/>
    </row>
    <row r="125" spans="1:13" ht="27" thickBot="1">
      <c r="A125" s="415" t="s">
        <v>20</v>
      </c>
      <c r="B125" s="1188" t="s">
        <v>687</v>
      </c>
      <c r="C125" s="1188"/>
      <c r="D125" s="1188"/>
      <c r="E125" s="1188"/>
      <c r="F125" s="458"/>
      <c r="H125" s="83"/>
      <c r="I125" s="83"/>
      <c r="J125" s="81"/>
    </row>
    <row r="126" spans="1:13" ht="27" thickBot="1">
      <c r="A126" s="415" t="s">
        <v>19</v>
      </c>
      <c r="B126" s="1189"/>
      <c r="C126" s="1189"/>
      <c r="D126" s="1189"/>
      <c r="E126" s="1189"/>
      <c r="G126" s="726"/>
      <c r="H126" s="599"/>
      <c r="I126" s="83"/>
      <c r="J126" s="53"/>
    </row>
    <row r="127" spans="1:13" ht="13.8" thickBot="1">
      <c r="A127" s="416" t="s">
        <v>21</v>
      </c>
      <c r="B127" s="1190"/>
      <c r="C127" s="1190"/>
      <c r="D127" s="1190"/>
      <c r="E127" s="1190"/>
      <c r="F127" s="71"/>
      <c r="G127" s="70"/>
      <c r="H127" s="100"/>
      <c r="I127" s="100"/>
      <c r="J127" s="100"/>
    </row>
    <row r="128" spans="1:13" ht="27" thickBot="1">
      <c r="A128" s="603" t="s">
        <v>749</v>
      </c>
      <c r="B128" s="604" t="s">
        <v>54</v>
      </c>
      <c r="C128" s="604" t="s">
        <v>54</v>
      </c>
      <c r="D128" s="604" t="s">
        <v>54</v>
      </c>
      <c r="E128" s="605" t="s">
        <v>748</v>
      </c>
      <c r="F128" s="71"/>
      <c r="G128" s="100"/>
      <c r="H128" s="100"/>
      <c r="I128" s="100"/>
      <c r="J128" s="100"/>
    </row>
    <row r="129" spans="1:10">
      <c r="A129" s="600" t="s">
        <v>750</v>
      </c>
      <c r="B129" s="601"/>
      <c r="C129" s="602"/>
      <c r="D129" s="602"/>
      <c r="E129" s="602"/>
      <c r="J129" s="100"/>
    </row>
    <row r="130" spans="1:10">
      <c r="A130" s="600"/>
      <c r="B130" s="601"/>
      <c r="C130" s="602"/>
      <c r="D130" s="602"/>
      <c r="E130" s="602"/>
      <c r="J130" s="100"/>
    </row>
    <row r="131" spans="1:10">
      <c r="J131" s="100"/>
    </row>
    <row r="132" spans="1:10">
      <c r="A132" s="4" t="s">
        <v>106</v>
      </c>
      <c r="B132" s="4"/>
      <c r="C132" s="4"/>
      <c r="D132" s="4"/>
      <c r="E132" s="4"/>
      <c r="F132" s="4"/>
      <c r="G132" s="4"/>
      <c r="H132" s="4"/>
      <c r="I132" s="4"/>
    </row>
    <row r="133" spans="1:10" ht="27" thickBot="1">
      <c r="A133" s="845" t="s">
        <v>23</v>
      </c>
      <c r="B133" s="845" t="s">
        <v>46</v>
      </c>
      <c r="C133" s="87" t="s">
        <v>107</v>
      </c>
      <c r="D133" s="88" t="s">
        <v>107</v>
      </c>
      <c r="E133" s="87" t="s">
        <v>108</v>
      </c>
      <c r="F133" s="87" t="s">
        <v>109</v>
      </c>
      <c r="G133" s="87" t="s">
        <v>110</v>
      </c>
      <c r="H133" s="87" t="s">
        <v>111</v>
      </c>
    </row>
    <row r="134" spans="1:10" ht="13.8" thickBot="1">
      <c r="A134" s="89"/>
      <c r="B134" s="90"/>
      <c r="C134" s="867" t="s">
        <v>665</v>
      </c>
      <c r="D134" s="1184" t="s">
        <v>688</v>
      </c>
      <c r="E134" s="1185"/>
      <c r="F134" s="1185"/>
      <c r="G134" s="1185"/>
      <c r="H134" s="1185"/>
    </row>
    <row r="135" spans="1:10" ht="14.4" thickTop="1" thickBot="1">
      <c r="A135" s="1178" t="s">
        <v>32</v>
      </c>
      <c r="B135" s="853" t="s">
        <v>9</v>
      </c>
      <c r="C135" s="586">
        <v>2.4908999999999999</v>
      </c>
      <c r="D135" s="442">
        <v>1.3706413797342489</v>
      </c>
      <c r="E135" s="442">
        <v>1.5781413069404835</v>
      </c>
      <c r="F135" s="442">
        <v>2.2866038262731632</v>
      </c>
      <c r="G135" s="442">
        <v>1.8550370506469074</v>
      </c>
      <c r="H135" s="442">
        <v>0.68869554334637972</v>
      </c>
    </row>
    <row r="136" spans="1:10" ht="13.8" thickBot="1">
      <c r="A136" s="1179"/>
      <c r="B136" s="853" t="s">
        <v>10</v>
      </c>
      <c r="C136" s="586">
        <v>0.31830000000000003</v>
      </c>
      <c r="D136" s="442">
        <v>0.37808901610478285</v>
      </c>
      <c r="E136" s="442">
        <v>0.47486264760371061</v>
      </c>
      <c r="F136" s="442">
        <v>0.48606318037564838</v>
      </c>
      <c r="G136" s="442">
        <v>1.2955082571966634</v>
      </c>
      <c r="H136" s="442">
        <v>0.32889066629699554</v>
      </c>
    </row>
    <row r="137" spans="1:10" ht="13.8" thickBot="1">
      <c r="A137" s="1179"/>
      <c r="B137" s="853" t="s">
        <v>11</v>
      </c>
      <c r="C137" s="586">
        <v>0.44</v>
      </c>
      <c r="D137" s="442">
        <v>0.58563005022220804</v>
      </c>
      <c r="E137" s="442">
        <v>0.70797667194478198</v>
      </c>
      <c r="F137" s="442">
        <v>0.63951693034935619</v>
      </c>
      <c r="G137" s="442">
        <v>3.5474092696479502</v>
      </c>
      <c r="H137" s="442">
        <v>0.38223319699687058</v>
      </c>
    </row>
    <row r="138" spans="1:10" ht="13.8" thickBot="1">
      <c r="A138" s="1179"/>
      <c r="B138" s="853" t="s">
        <v>53</v>
      </c>
      <c r="C138" s="586" t="s">
        <v>54</v>
      </c>
      <c r="D138" s="442" t="s">
        <v>54</v>
      </c>
      <c r="E138" s="442" t="s">
        <v>54</v>
      </c>
      <c r="F138" s="442" t="s">
        <v>54</v>
      </c>
      <c r="G138" s="442" t="s">
        <v>54</v>
      </c>
      <c r="H138" s="442" t="s">
        <v>54</v>
      </c>
    </row>
    <row r="139" spans="1:10" ht="13.8" thickBot="1">
      <c r="A139" s="1179"/>
      <c r="B139" s="853" t="s">
        <v>13</v>
      </c>
      <c r="C139" s="586">
        <v>1.2484</v>
      </c>
      <c r="D139" s="442">
        <v>0.77515925562641619</v>
      </c>
      <c r="E139" s="442">
        <v>0.88042841081811596</v>
      </c>
      <c r="F139" s="442">
        <v>0.90604254475476775</v>
      </c>
      <c r="G139" s="442">
        <v>1.7495062392519587</v>
      </c>
      <c r="H139" s="442">
        <v>0.46811298031470472</v>
      </c>
    </row>
    <row r="140" spans="1:10" ht="13.8" thickBot="1">
      <c r="A140" s="1179" t="s">
        <v>33</v>
      </c>
      <c r="B140" s="853" t="s">
        <v>113</v>
      </c>
      <c r="C140" s="586">
        <v>4.4180000000000001</v>
      </c>
      <c r="D140" s="442">
        <v>1.1455100226939796</v>
      </c>
      <c r="E140" s="442">
        <v>1.4462869618055831</v>
      </c>
      <c r="F140" s="442">
        <v>1.1455100226939796</v>
      </c>
      <c r="G140" s="442" t="s">
        <v>114</v>
      </c>
      <c r="H140" s="442">
        <v>0.58736835734678916</v>
      </c>
    </row>
    <row r="141" spans="1:10" ht="13.8" thickBot="1">
      <c r="A141" s="1179"/>
      <c r="B141" s="853" t="s">
        <v>14</v>
      </c>
      <c r="C141" s="586">
        <v>0.7772</v>
      </c>
      <c r="D141" s="442">
        <v>0.94422339865010307</v>
      </c>
      <c r="E141" s="442">
        <v>1.1674427380465962</v>
      </c>
      <c r="F141" s="442">
        <v>1.5967253956630416</v>
      </c>
      <c r="G141" s="442">
        <v>1.1892048548109158</v>
      </c>
      <c r="H141" s="442">
        <v>0.70926395653501562</v>
      </c>
    </row>
    <row r="142" spans="1:10" ht="13.8" thickBot="1">
      <c r="A142" s="1179"/>
      <c r="B142" s="853" t="s">
        <v>59</v>
      </c>
      <c r="C142" s="586">
        <v>0.92100000000000004</v>
      </c>
      <c r="D142" s="442">
        <v>0.9043024501475202</v>
      </c>
      <c r="E142" s="442">
        <v>1.009289047007403</v>
      </c>
      <c r="F142" s="442">
        <v>0.9043024501475202</v>
      </c>
      <c r="G142" s="442" t="s">
        <v>114</v>
      </c>
      <c r="H142" s="442">
        <v>0.36445695033320219</v>
      </c>
    </row>
    <row r="143" spans="1:10" ht="13.8" thickBot="1">
      <c r="A143" s="1180"/>
      <c r="B143" s="853" t="s">
        <v>115</v>
      </c>
      <c r="C143" s="586">
        <v>1.4516331310628665</v>
      </c>
      <c r="D143" s="442">
        <v>1.7273816796687225</v>
      </c>
      <c r="E143" s="442">
        <v>2.0196784702112911</v>
      </c>
      <c r="F143" s="442">
        <v>2.1360542587816038</v>
      </c>
      <c r="G143" s="442">
        <v>4.3875558404815367</v>
      </c>
      <c r="H143" s="442">
        <v>0.51972538670055479</v>
      </c>
    </row>
    <row r="144" spans="1:10" ht="13.8" thickBot="1">
      <c r="A144" s="1181" t="s">
        <v>34</v>
      </c>
      <c r="B144" s="417" t="s">
        <v>17</v>
      </c>
      <c r="C144" s="586">
        <v>0.78779999999999994</v>
      </c>
      <c r="D144" s="442">
        <v>0.71023960305917266</v>
      </c>
      <c r="E144" s="442">
        <v>0.71023960305917277</v>
      </c>
      <c r="F144" s="442">
        <v>0.71023960305917266</v>
      </c>
      <c r="G144" s="442" t="s">
        <v>114</v>
      </c>
      <c r="H144" s="442">
        <v>0.32332938995982419</v>
      </c>
      <c r="J144" s="71"/>
    </row>
    <row r="145" spans="1:13" ht="13.8" thickBot="1">
      <c r="A145" s="1179"/>
      <c r="B145" s="417" t="s">
        <v>65</v>
      </c>
      <c r="C145" s="586" t="s">
        <v>54</v>
      </c>
      <c r="D145" s="442" t="s">
        <v>54</v>
      </c>
      <c r="E145" s="442" t="s">
        <v>54</v>
      </c>
      <c r="F145" s="442" t="s">
        <v>54</v>
      </c>
      <c r="G145" s="442" t="s">
        <v>54</v>
      </c>
      <c r="H145" s="442" t="s">
        <v>54</v>
      </c>
    </row>
    <row r="146" spans="1:13" ht="13.8" thickBot="1">
      <c r="A146" s="1179"/>
      <c r="B146" s="417" t="s">
        <v>67</v>
      </c>
      <c r="C146" s="586" t="s">
        <v>54</v>
      </c>
      <c r="D146" s="442" t="s">
        <v>54</v>
      </c>
      <c r="E146" s="442" t="s">
        <v>54</v>
      </c>
      <c r="F146" s="442" t="s">
        <v>54</v>
      </c>
      <c r="G146" s="442" t="s">
        <v>54</v>
      </c>
      <c r="H146" s="442" t="s">
        <v>54</v>
      </c>
    </row>
    <row r="147" spans="1:13" ht="13.8" thickBot="1">
      <c r="A147" s="1182" t="s">
        <v>35</v>
      </c>
      <c r="B147" s="417" t="s">
        <v>20</v>
      </c>
      <c r="C147" s="586">
        <v>2.4222999999999999</v>
      </c>
      <c r="D147" s="442">
        <v>2.0556175512978498</v>
      </c>
      <c r="E147" s="442">
        <v>2.3861386626136802</v>
      </c>
      <c r="F147" s="442">
        <v>2.8245685366767264</v>
      </c>
      <c r="G147" s="442">
        <v>0.93490412357523944</v>
      </c>
      <c r="H147" s="442">
        <v>1.9788437118693363</v>
      </c>
    </row>
    <row r="148" spans="1:13" ht="13.8" thickBot="1">
      <c r="A148" s="1182"/>
      <c r="B148" s="417" t="s">
        <v>19</v>
      </c>
      <c r="C148" s="586">
        <v>1.9515</v>
      </c>
      <c r="D148" s="442">
        <v>1.5396987275198168</v>
      </c>
      <c r="E148" s="442">
        <v>1.7877008479343459</v>
      </c>
      <c r="F148" s="442">
        <v>1.8325405692372521</v>
      </c>
      <c r="G148" s="442">
        <v>1.2935545449482939</v>
      </c>
      <c r="H148" s="442">
        <v>1.2863042352126355</v>
      </c>
    </row>
    <row r="149" spans="1:13" ht="13.8" thickBot="1">
      <c r="A149" s="1183"/>
      <c r="B149" s="418" t="s">
        <v>21</v>
      </c>
      <c r="C149" s="587">
        <v>6.2442000000000002</v>
      </c>
      <c r="D149" s="588">
        <v>3.0909362388246895</v>
      </c>
      <c r="E149" s="456">
        <v>3.0909362388246895</v>
      </c>
      <c r="F149" s="456">
        <v>1.7268853374490853</v>
      </c>
      <c r="G149" s="456">
        <v>433.33333333333331</v>
      </c>
      <c r="H149" s="456">
        <v>1.7268853374490853</v>
      </c>
    </row>
    <row r="150" spans="1:13">
      <c r="A150" s="598" t="s">
        <v>116</v>
      </c>
      <c r="B150" s="84"/>
      <c r="C150" s="402"/>
      <c r="D150" s="84"/>
      <c r="E150" s="84"/>
      <c r="F150" s="84"/>
      <c r="G150" s="84"/>
    </row>
    <row r="151" spans="1:13">
      <c r="A151" s="195" t="s">
        <v>689</v>
      </c>
      <c r="B151" s="403"/>
      <c r="C151" s="403"/>
      <c r="D151" s="403"/>
      <c r="E151" s="403"/>
      <c r="F151" s="403"/>
      <c r="G151" s="403"/>
      <c r="H151" s="403"/>
      <c r="I151" s="403"/>
    </row>
    <row r="152" spans="1:13">
      <c r="A152" s="195" t="s">
        <v>117</v>
      </c>
      <c r="B152" s="84"/>
      <c r="C152" s="84"/>
      <c r="D152" s="84"/>
      <c r="E152" s="84"/>
      <c r="F152" s="84"/>
      <c r="G152" s="84"/>
    </row>
    <row r="153" spans="1:13">
      <c r="A153" s="856"/>
      <c r="B153" s="84"/>
      <c r="C153" s="84"/>
      <c r="D153" s="84"/>
      <c r="E153" s="84"/>
      <c r="F153" s="84"/>
      <c r="G153" s="84"/>
    </row>
    <row r="154" spans="1:13" s="781" customFormat="1">
      <c r="A154"/>
      <c r="B154" s="158"/>
      <c r="C154" s="158"/>
      <c r="D154" s="158"/>
      <c r="E154" s="69"/>
      <c r="F154" s="69"/>
      <c r="G154" s="69"/>
      <c r="H154" s="32"/>
      <c r="I154" s="32"/>
      <c r="J154" s="32"/>
      <c r="K154" s="435"/>
      <c r="L154" s="71"/>
      <c r="M154" s="71"/>
    </row>
    <row r="155" spans="1:13" s="32" customFormat="1">
      <c r="A155" s="4" t="s">
        <v>118</v>
      </c>
      <c r="B155" s="4"/>
      <c r="C155" s="4"/>
      <c r="D155" s="4"/>
      <c r="E155" s="4"/>
      <c r="F155" s="4"/>
      <c r="K155" s="430"/>
    </row>
    <row r="156" spans="1:13" ht="27" thickBot="1">
      <c r="A156" s="867"/>
      <c r="B156" s="867" t="s">
        <v>107</v>
      </c>
      <c r="C156" s="867" t="s">
        <v>108</v>
      </c>
      <c r="D156" s="867" t="s">
        <v>109</v>
      </c>
      <c r="E156" s="867" t="s">
        <v>110</v>
      </c>
      <c r="F156" s="867" t="s">
        <v>111</v>
      </c>
    </row>
    <row r="157" spans="1:13" ht="14.4" thickTop="1" thickBot="1">
      <c r="A157" s="91" t="s">
        <v>119</v>
      </c>
      <c r="B157" s="442">
        <v>1.2454028209976844</v>
      </c>
      <c r="C157" s="442">
        <v>1.4439064534130412</v>
      </c>
      <c r="D157" s="442">
        <v>1.6925148562676189</v>
      </c>
      <c r="E157" s="442">
        <v>2.0544175163859051</v>
      </c>
      <c r="F157" s="442">
        <v>0.6784459802475149</v>
      </c>
    </row>
    <row r="158" spans="1:13" s="32" customFormat="1" ht="13.8" thickBot="1">
      <c r="A158" s="91" t="s">
        <v>120</v>
      </c>
      <c r="B158" s="442">
        <v>1.2147253297086171</v>
      </c>
      <c r="C158" s="442">
        <v>1.4242832593011339</v>
      </c>
      <c r="D158" s="442">
        <v>1.8111971783915459</v>
      </c>
      <c r="E158" s="442">
        <v>2.0260676780270805</v>
      </c>
      <c r="F158" s="442">
        <v>0.61788268504879063</v>
      </c>
      <c r="K158" s="430"/>
    </row>
    <row r="159" spans="1:13" s="32" customFormat="1" ht="13.8" thickBot="1">
      <c r="A159" s="405" t="s">
        <v>121</v>
      </c>
      <c r="B159" s="442">
        <v>1.2117409718873413</v>
      </c>
      <c r="C159" s="442">
        <v>1.4595649584737556</v>
      </c>
      <c r="D159" s="442">
        <v>1.7073250996931137</v>
      </c>
      <c r="E159" s="442">
        <v>2.3962160928368097</v>
      </c>
      <c r="F159" s="442">
        <v>0.57600620565654015</v>
      </c>
      <c r="K159" s="430"/>
    </row>
    <row r="160" spans="1:13" s="32" customFormat="1" ht="13.8" thickBot="1">
      <c r="A160" s="405" t="s">
        <v>122</v>
      </c>
      <c r="B160" s="442">
        <v>1.2164130600194905</v>
      </c>
      <c r="C160" s="442">
        <v>1.4047744109597669</v>
      </c>
      <c r="D160" s="442">
        <v>1.881112568176301</v>
      </c>
      <c r="E160" s="442">
        <v>1.8450184270599581</v>
      </c>
      <c r="F160" s="442">
        <v>0.64660071065627422</v>
      </c>
      <c r="K160" s="430"/>
    </row>
    <row r="161" spans="1:11" s="32" customFormat="1" ht="13.8" thickBot="1">
      <c r="A161" s="92" t="s">
        <v>35</v>
      </c>
      <c r="B161" s="406">
        <v>1.7022775368911405</v>
      </c>
      <c r="C161" s="406">
        <v>1.9258076067583123</v>
      </c>
      <c r="D161" s="406">
        <v>1.8190869955898021</v>
      </c>
      <c r="E161" s="406">
        <v>1.5020277069723706</v>
      </c>
      <c r="F161" s="406">
        <v>1.3554682842462582</v>
      </c>
      <c r="K161" s="430"/>
    </row>
    <row r="162" spans="1:11" s="32" customFormat="1">
      <c r="A162" s="195" t="s">
        <v>123</v>
      </c>
      <c r="B162" s="635"/>
      <c r="K162" s="430"/>
    </row>
    <row r="163" spans="1:11">
      <c r="A163" s="4"/>
      <c r="B163" s="4"/>
      <c r="C163" s="4"/>
      <c r="D163" s="4"/>
      <c r="E163" s="4"/>
    </row>
    <row r="164" spans="1:11">
      <c r="A164" s="4"/>
      <c r="B164" s="4"/>
      <c r="C164" s="4"/>
      <c r="D164" s="4"/>
      <c r="E164" s="4"/>
    </row>
    <row r="165" spans="1:11">
      <c r="A165" s="4"/>
      <c r="B165" s="4"/>
      <c r="C165" s="4"/>
      <c r="D165" s="4"/>
      <c r="E165" s="4"/>
    </row>
    <row r="166" spans="1:11">
      <c r="A166" s="4" t="s">
        <v>124</v>
      </c>
      <c r="B166" s="4"/>
      <c r="C166" s="4"/>
      <c r="D166" s="4"/>
      <c r="E166" s="4"/>
      <c r="F166" s="4"/>
      <c r="G166" s="4"/>
      <c r="H166" s="4"/>
      <c r="I166" s="4"/>
    </row>
    <row r="167" spans="1:11" ht="27" thickBot="1">
      <c r="A167" s="845" t="s">
        <v>23</v>
      </c>
      <c r="B167" s="845" t="s">
        <v>46</v>
      </c>
      <c r="C167" s="87" t="s">
        <v>107</v>
      </c>
      <c r="D167" s="88" t="s">
        <v>107</v>
      </c>
      <c r="E167" s="87" t="s">
        <v>108</v>
      </c>
      <c r="F167" s="87" t="s">
        <v>109</v>
      </c>
      <c r="G167" s="87" t="s">
        <v>110</v>
      </c>
      <c r="H167" s="87" t="s">
        <v>111</v>
      </c>
    </row>
    <row r="168" spans="1:11" ht="13.8" thickBot="1">
      <c r="A168" s="89"/>
      <c r="B168" s="90"/>
      <c r="C168" s="867" t="s">
        <v>665</v>
      </c>
      <c r="D168" s="1184" t="s">
        <v>688</v>
      </c>
      <c r="E168" s="1185"/>
      <c r="F168" s="1185"/>
      <c r="G168" s="1185"/>
      <c r="H168" s="1185"/>
    </row>
    <row r="169" spans="1:11" ht="14.4" thickTop="1" thickBot="1">
      <c r="A169" s="1178" t="s">
        <v>32</v>
      </c>
      <c r="B169" s="853" t="s">
        <v>9</v>
      </c>
      <c r="C169" s="586">
        <v>1.9096596861022852</v>
      </c>
      <c r="D169" s="442">
        <v>1.5183465244872794</v>
      </c>
      <c r="E169" s="442">
        <v>1.8185649735656699</v>
      </c>
      <c r="F169" s="442">
        <v>3.7246586604543399</v>
      </c>
      <c r="G169" s="442">
        <v>1.4596796564444756</v>
      </c>
      <c r="H169" s="442">
        <v>0.95296147243544904</v>
      </c>
    </row>
    <row r="170" spans="1:11" ht="13.8" thickBot="1">
      <c r="A170" s="1179"/>
      <c r="B170" s="853" t="s">
        <v>10</v>
      </c>
      <c r="C170" s="586">
        <v>0.93417036079089644</v>
      </c>
      <c r="D170" s="442">
        <v>0.94753926987261705</v>
      </c>
      <c r="E170" s="442">
        <v>1.1777265132842658</v>
      </c>
      <c r="F170" s="442">
        <v>1.7076515552130762</v>
      </c>
      <c r="G170" s="442">
        <v>1.0534438279571408</v>
      </c>
      <c r="H170" s="442">
        <v>0.77830169152499851</v>
      </c>
    </row>
    <row r="171" spans="1:11" ht="13.8" thickBot="1">
      <c r="A171" s="1179"/>
      <c r="B171" s="853" t="s">
        <v>11</v>
      </c>
      <c r="C171" s="586" t="s">
        <v>54</v>
      </c>
      <c r="D171" s="442" t="s">
        <v>54</v>
      </c>
      <c r="E171" s="442" t="s">
        <v>54</v>
      </c>
      <c r="F171" s="442" t="s">
        <v>54</v>
      </c>
      <c r="G171" s="442" t="s">
        <v>54</v>
      </c>
      <c r="H171" s="442" t="s">
        <v>54</v>
      </c>
    </row>
    <row r="172" spans="1:11" ht="13.8" thickBot="1">
      <c r="A172" s="1179"/>
      <c r="B172" s="853" t="s">
        <v>53</v>
      </c>
      <c r="C172" s="586">
        <v>1.4994125768488573</v>
      </c>
      <c r="D172" s="442">
        <v>2.1732467617635236</v>
      </c>
      <c r="E172" s="442">
        <v>2.3296078492038639</v>
      </c>
      <c r="F172" s="442">
        <v>2.1732467617635236</v>
      </c>
      <c r="G172" s="442">
        <v>12.061430618143762</v>
      </c>
      <c r="H172" s="442">
        <v>0.5710113030676478</v>
      </c>
    </row>
    <row r="173" spans="1:11" ht="13.8" thickBot="1">
      <c r="A173" s="1179"/>
      <c r="B173" s="853" t="s">
        <v>13</v>
      </c>
      <c r="C173" s="586">
        <v>1.1869472083635524</v>
      </c>
      <c r="D173" s="442">
        <v>1.0693693609939281</v>
      </c>
      <c r="E173" s="442">
        <v>1.2834472721318428</v>
      </c>
      <c r="F173" s="442">
        <v>1.905305807622812</v>
      </c>
      <c r="G173" s="442">
        <v>1.3312426766386591</v>
      </c>
      <c r="H173" s="442">
        <v>0.76039630438036088</v>
      </c>
    </row>
    <row r="174" spans="1:11" ht="13.8" thickBot="1">
      <c r="A174" s="1179" t="s">
        <v>33</v>
      </c>
      <c r="B174" s="853" t="s">
        <v>113</v>
      </c>
      <c r="C174" s="586" t="s">
        <v>54</v>
      </c>
      <c r="D174" s="442" t="s">
        <v>54</v>
      </c>
      <c r="E174" s="442" t="s">
        <v>54</v>
      </c>
      <c r="F174" s="442" t="s">
        <v>54</v>
      </c>
      <c r="G174" s="442" t="s">
        <v>54</v>
      </c>
      <c r="H174" s="442" t="s">
        <v>54</v>
      </c>
    </row>
    <row r="175" spans="1:11" ht="13.8" thickBot="1">
      <c r="A175" s="1179"/>
      <c r="B175" s="853" t="s">
        <v>14</v>
      </c>
      <c r="C175" s="586">
        <v>0.95470616644964601</v>
      </c>
      <c r="D175" s="442">
        <v>0.98820583015912922</v>
      </c>
      <c r="E175" s="442">
        <v>1.1634384884554068</v>
      </c>
      <c r="F175" s="442">
        <v>2.1021287180670951</v>
      </c>
      <c r="G175" s="442">
        <v>1.3362109867323491</v>
      </c>
      <c r="H175" s="442">
        <v>0.68972366243274397</v>
      </c>
    </row>
    <row r="176" spans="1:11" ht="13.8" thickBot="1">
      <c r="A176" s="1179"/>
      <c r="B176" s="853" t="s">
        <v>59</v>
      </c>
      <c r="C176" s="586">
        <v>1.3161518275431576</v>
      </c>
      <c r="D176" s="442">
        <v>1.7871070448919648</v>
      </c>
      <c r="E176" s="442">
        <v>1.973921469836589</v>
      </c>
      <c r="F176" s="442">
        <v>1.8055284610132907</v>
      </c>
      <c r="G176" s="442" t="s">
        <v>114</v>
      </c>
      <c r="H176" s="442">
        <v>0.46440264025325878</v>
      </c>
    </row>
    <row r="177" spans="1:11" ht="13.8" thickBot="1">
      <c r="A177" s="1180"/>
      <c r="B177" s="853" t="s">
        <v>115</v>
      </c>
      <c r="C177" s="586">
        <v>1.3672057931287707</v>
      </c>
      <c r="D177" s="442">
        <v>1.2404061013656338</v>
      </c>
      <c r="E177" s="442">
        <v>1.3821116577473342</v>
      </c>
      <c r="F177" s="442">
        <v>1.8791568203172619</v>
      </c>
      <c r="G177" s="442">
        <v>3.4424795259705521</v>
      </c>
      <c r="H177" s="442">
        <v>0.44971759557850854</v>
      </c>
    </row>
    <row r="178" spans="1:11" ht="13.8" thickBot="1">
      <c r="A178" s="1181" t="s">
        <v>34</v>
      </c>
      <c r="B178" s="417" t="s">
        <v>17</v>
      </c>
      <c r="C178" s="586">
        <v>0.97950258320249095</v>
      </c>
      <c r="D178" s="442">
        <v>0.96915289375133629</v>
      </c>
      <c r="E178" s="442">
        <v>0.96915289375133584</v>
      </c>
      <c r="F178" s="442">
        <v>0.96915289375133629</v>
      </c>
      <c r="G178" s="442" t="s">
        <v>114</v>
      </c>
      <c r="H178" s="442">
        <v>0.36862394476383864</v>
      </c>
      <c r="J178" s="71"/>
    </row>
    <row r="179" spans="1:11" ht="13.8" thickBot="1">
      <c r="A179" s="1179"/>
      <c r="B179" s="417" t="s">
        <v>65</v>
      </c>
      <c r="C179" s="586" t="s">
        <v>54</v>
      </c>
      <c r="D179" s="442" t="s">
        <v>54</v>
      </c>
      <c r="E179" s="442" t="s">
        <v>54</v>
      </c>
      <c r="F179" s="442" t="s">
        <v>54</v>
      </c>
      <c r="G179" s="442" t="s">
        <v>54</v>
      </c>
      <c r="H179" s="442" t="s">
        <v>54</v>
      </c>
    </row>
    <row r="180" spans="1:11" ht="13.8" thickBot="1">
      <c r="A180" s="1179"/>
      <c r="B180" s="417" t="s">
        <v>67</v>
      </c>
      <c r="C180" s="586" t="s">
        <v>54</v>
      </c>
      <c r="D180" s="442" t="s">
        <v>54</v>
      </c>
      <c r="E180" s="442" t="s">
        <v>54</v>
      </c>
      <c r="F180" s="442" t="s">
        <v>54</v>
      </c>
      <c r="G180" s="442" t="s">
        <v>54</v>
      </c>
      <c r="H180" s="442" t="s">
        <v>54</v>
      </c>
    </row>
    <row r="181" spans="1:11" ht="13.8" thickBot="1">
      <c r="A181" s="1182" t="s">
        <v>35</v>
      </c>
      <c r="B181" s="417" t="s">
        <v>20</v>
      </c>
      <c r="C181" s="586">
        <v>1.6185225059869326</v>
      </c>
      <c r="D181" s="442">
        <v>1.7999745406999925</v>
      </c>
      <c r="E181" s="442">
        <v>2.0875434872506502</v>
      </c>
      <c r="F181" s="442">
        <v>2.8189044053825709</v>
      </c>
      <c r="G181" s="442">
        <v>0.28370350581538661</v>
      </c>
      <c r="H181" s="442">
        <v>2.3838805462816888</v>
      </c>
    </row>
    <row r="182" spans="1:11" ht="13.8" thickBot="1">
      <c r="A182" s="1182"/>
      <c r="B182" s="417" t="s">
        <v>19</v>
      </c>
      <c r="C182" s="586">
        <v>2.3731347223399641</v>
      </c>
      <c r="D182" s="442">
        <v>2.2894364628665267</v>
      </c>
      <c r="E182" s="442">
        <v>2.6555800287382128</v>
      </c>
      <c r="F182" s="442">
        <v>4.8765578083431027</v>
      </c>
      <c r="G182" s="442">
        <v>0.692947155971675</v>
      </c>
      <c r="H182" s="442">
        <v>2.5821872377597246</v>
      </c>
    </row>
    <row r="183" spans="1:11" ht="13.8" thickBot="1">
      <c r="A183" s="1183"/>
      <c r="B183" s="418" t="s">
        <v>21</v>
      </c>
      <c r="C183" s="587">
        <v>6.1860210368089614</v>
      </c>
      <c r="D183" s="588">
        <v>3.2690921897236183</v>
      </c>
      <c r="E183" s="456">
        <v>3.2690921897236183</v>
      </c>
      <c r="F183" s="456">
        <v>1.2577358279655744</v>
      </c>
      <c r="G183" s="456" t="s">
        <v>114</v>
      </c>
      <c r="H183" s="456">
        <v>1.2577358279655744</v>
      </c>
    </row>
    <row r="184" spans="1:11">
      <c r="A184" s="598" t="s">
        <v>116</v>
      </c>
      <c r="B184" s="84"/>
      <c r="C184" s="402"/>
      <c r="D184" s="84"/>
      <c r="E184" s="84"/>
      <c r="F184" s="84"/>
      <c r="G184" s="84"/>
    </row>
    <row r="185" spans="1:11" ht="12.75" customHeight="1">
      <c r="A185" s="195" t="s">
        <v>689</v>
      </c>
      <c r="B185" s="403"/>
      <c r="C185" s="403"/>
      <c r="D185" s="403"/>
      <c r="E185" s="403"/>
      <c r="F185" s="403"/>
      <c r="G185" s="403"/>
      <c r="H185" s="403"/>
      <c r="I185" s="403"/>
    </row>
    <row r="186" spans="1:11">
      <c r="A186" s="195" t="s">
        <v>117</v>
      </c>
      <c r="B186" s="84"/>
      <c r="C186" s="84"/>
      <c r="D186" s="84"/>
      <c r="E186" s="84"/>
      <c r="F186" s="84"/>
      <c r="G186" s="84"/>
    </row>
    <row r="187" spans="1:11">
      <c r="A187" s="856"/>
      <c r="B187" s="84"/>
      <c r="C187" s="84"/>
      <c r="D187" s="84"/>
      <c r="E187" s="84"/>
      <c r="F187" s="84"/>
      <c r="G187" s="84"/>
    </row>
    <row r="188" spans="1:11" s="32" customFormat="1">
      <c r="A188" s="33"/>
      <c r="B188" s="635"/>
      <c r="K188" s="430"/>
    </row>
    <row r="189" spans="1:11" s="32" customFormat="1">
      <c r="A189" s="4" t="s">
        <v>125</v>
      </c>
      <c r="B189" s="4"/>
      <c r="C189" s="4"/>
      <c r="D189" s="4"/>
      <c r="E189" s="4"/>
      <c r="F189" s="4"/>
      <c r="K189" s="430"/>
    </row>
    <row r="190" spans="1:11" ht="27" thickBot="1">
      <c r="A190" s="867"/>
      <c r="B190" s="867" t="s">
        <v>107</v>
      </c>
      <c r="C190" s="867" t="s">
        <v>108</v>
      </c>
      <c r="D190" s="867" t="s">
        <v>109</v>
      </c>
      <c r="E190" s="867" t="s">
        <v>110</v>
      </c>
      <c r="F190" s="867" t="s">
        <v>111</v>
      </c>
    </row>
    <row r="191" spans="1:11" ht="14.4" thickTop="1" thickBot="1">
      <c r="A191" s="91" t="s">
        <v>119</v>
      </c>
      <c r="B191" s="442">
        <v>1.5296148190278216</v>
      </c>
      <c r="C191" s="442">
        <v>1.7849477747574845</v>
      </c>
      <c r="D191" s="442">
        <v>2.8223613807332963</v>
      </c>
      <c r="E191" s="442">
        <v>1.5767941730582373</v>
      </c>
      <c r="F191" s="442">
        <v>0.9838985234814831</v>
      </c>
    </row>
    <row r="192" spans="1:11" s="32" customFormat="1" ht="13.8" thickBot="1">
      <c r="A192" s="91" t="s">
        <v>120</v>
      </c>
      <c r="B192" s="442">
        <v>1.3070253419508306</v>
      </c>
      <c r="C192" s="442">
        <v>1.5503151237352071</v>
      </c>
      <c r="D192" s="442">
        <v>2.6842039983457129</v>
      </c>
      <c r="E192" s="442">
        <v>1.6026328790280215</v>
      </c>
      <c r="F192" s="442">
        <v>0.78074811126403709</v>
      </c>
      <c r="K192" s="430"/>
    </row>
    <row r="193" spans="1:13" s="32" customFormat="1" ht="13.8" thickBot="1">
      <c r="A193" s="405" t="s">
        <v>121</v>
      </c>
      <c r="B193" s="442">
        <v>1.1022609716048992</v>
      </c>
      <c r="C193" s="442">
        <v>1.2701897609437696</v>
      </c>
      <c r="D193" s="442">
        <v>2.0021502767206369</v>
      </c>
      <c r="E193" s="442">
        <v>1.9854244612001175</v>
      </c>
      <c r="F193" s="442">
        <v>0.57613450243110986</v>
      </c>
      <c r="K193" s="430"/>
    </row>
    <row r="194" spans="1:13" s="32" customFormat="1" ht="13.8" thickBot="1">
      <c r="A194" s="405" t="s">
        <v>122</v>
      </c>
      <c r="B194" s="442">
        <v>1.4018926334011921</v>
      </c>
      <c r="C194" s="442">
        <v>1.6800971477742419</v>
      </c>
      <c r="D194" s="442">
        <v>3.0644915679524272</v>
      </c>
      <c r="E194" s="442">
        <v>1.4395608887176552</v>
      </c>
      <c r="F194" s="442">
        <v>0.89676495515512855</v>
      </c>
      <c r="K194" s="430"/>
    </row>
    <row r="195" spans="1:13" s="32" customFormat="1" ht="13.8" thickBot="1">
      <c r="A195" s="92" t="s">
        <v>35</v>
      </c>
      <c r="B195" s="406">
        <v>2.355682016153049</v>
      </c>
      <c r="C195" s="406">
        <v>2.6884582127549819</v>
      </c>
      <c r="D195" s="406">
        <v>3.6015031110028604</v>
      </c>
      <c r="E195" s="406">
        <v>0.96187063105629744</v>
      </c>
      <c r="F195" s="406">
        <v>2.2953885422517812</v>
      </c>
      <c r="K195" s="430"/>
    </row>
    <row r="196" spans="1:13" s="32" customFormat="1">
      <c r="A196" s="195" t="s">
        <v>123</v>
      </c>
      <c r="B196" s="635"/>
      <c r="K196" s="430"/>
    </row>
    <row r="197" spans="1:13" s="1120" customFormat="1">
      <c r="A197" s="1116"/>
      <c r="B197" s="84"/>
      <c r="C197" s="84"/>
      <c r="D197" s="84"/>
      <c r="E197" s="84"/>
      <c r="F197" s="84"/>
      <c r="G197" s="84"/>
      <c r="H197" s="999"/>
      <c r="I197" s="999"/>
      <c r="J197" s="999"/>
      <c r="K197" s="430"/>
      <c r="L197" s="999"/>
      <c r="M197" s="999"/>
    </row>
    <row r="198" spans="1:13" s="1120" customFormat="1">
      <c r="A198" s="1119"/>
      <c r="B198" s="1119"/>
      <c r="C198" s="1119"/>
      <c r="D198" s="1119"/>
      <c r="E198" s="1119"/>
      <c r="F198" s="999"/>
      <c r="G198" s="999"/>
      <c r="H198" s="999"/>
      <c r="I198" s="999"/>
      <c r="J198" s="999"/>
      <c r="K198" s="430"/>
      <c r="L198" s="999"/>
      <c r="M198" s="999"/>
    </row>
    <row r="199" spans="1:13" s="1120" customFormat="1">
      <c r="A199" s="1119"/>
      <c r="B199" s="1119"/>
      <c r="C199" s="1119"/>
      <c r="D199" s="1119"/>
      <c r="E199" s="1119"/>
      <c r="F199" s="999"/>
      <c r="G199" s="999"/>
      <c r="H199" s="999"/>
      <c r="I199" s="999"/>
      <c r="J199" s="999"/>
      <c r="K199" s="430"/>
      <c r="L199" s="999"/>
      <c r="M199" s="999"/>
    </row>
    <row r="200" spans="1:13" s="1120" customFormat="1">
      <c r="A200" s="1119" t="s">
        <v>126</v>
      </c>
      <c r="B200" s="1119"/>
      <c r="C200" s="1119"/>
      <c r="D200" s="1119"/>
      <c r="E200" s="1119"/>
      <c r="F200" s="1119"/>
      <c r="G200" s="1119"/>
      <c r="H200" s="1119"/>
      <c r="I200" s="1119"/>
      <c r="J200" s="999"/>
      <c r="K200" s="430"/>
      <c r="L200" s="999"/>
      <c r="M200" s="999"/>
    </row>
    <row r="201" spans="1:13" s="1120" customFormat="1" ht="27" thickBot="1">
      <c r="A201" s="1113" t="s">
        <v>23</v>
      </c>
      <c r="B201" s="1113" t="s">
        <v>46</v>
      </c>
      <c r="C201" s="87" t="s">
        <v>107</v>
      </c>
      <c r="D201" s="88" t="s">
        <v>107</v>
      </c>
      <c r="E201" s="87" t="s">
        <v>108</v>
      </c>
      <c r="F201" s="87" t="s">
        <v>109</v>
      </c>
      <c r="G201" s="87" t="s">
        <v>110</v>
      </c>
      <c r="H201" s="87" t="s">
        <v>111</v>
      </c>
      <c r="I201" s="999"/>
      <c r="J201" s="999"/>
      <c r="K201" s="430"/>
      <c r="L201" s="999"/>
      <c r="M201" s="999"/>
    </row>
    <row r="202" spans="1:13" s="1120" customFormat="1" ht="13.8" thickBot="1">
      <c r="A202" s="89"/>
      <c r="B202" s="90"/>
      <c r="C202" s="1118" t="s">
        <v>665</v>
      </c>
      <c r="D202" s="1184" t="s">
        <v>688</v>
      </c>
      <c r="E202" s="1185"/>
      <c r="F202" s="1185"/>
      <c r="G202" s="1185"/>
      <c r="H202" s="1185"/>
      <c r="I202" s="999"/>
      <c r="J202" s="999"/>
      <c r="K202" s="430"/>
      <c r="L202" s="999"/>
      <c r="M202" s="999"/>
    </row>
    <row r="203" spans="1:13" s="1120" customFormat="1" ht="14.4" thickTop="1" thickBot="1">
      <c r="A203" s="1178" t="s">
        <v>32</v>
      </c>
      <c r="B203" s="1115" t="s">
        <v>9</v>
      </c>
      <c r="C203" s="746">
        <v>1.216553362288</v>
      </c>
      <c r="D203" s="442">
        <v>1.229807362103343</v>
      </c>
      <c r="E203" s="748">
        <v>1.47</v>
      </c>
      <c r="F203" s="748">
        <v>4.43</v>
      </c>
      <c r="G203" s="748">
        <v>1.25</v>
      </c>
      <c r="H203" s="748">
        <v>0.89</v>
      </c>
      <c r="I203" s="999"/>
      <c r="J203" s="999"/>
      <c r="K203" s="430"/>
      <c r="L203" s="999"/>
      <c r="M203" s="999"/>
    </row>
    <row r="204" spans="1:13" s="1120" customFormat="1" ht="13.8" thickBot="1">
      <c r="A204" s="1179"/>
      <c r="B204" s="1115" t="s">
        <v>10</v>
      </c>
      <c r="C204" s="746">
        <v>1.1493578335370001</v>
      </c>
      <c r="D204" s="442">
        <v>1.2996244876928345</v>
      </c>
      <c r="E204" s="748">
        <v>1.6155422284800001</v>
      </c>
      <c r="F204" s="748">
        <v>2.9442564556700002</v>
      </c>
      <c r="G204" s="748">
        <v>1.3714898204199999</v>
      </c>
      <c r="H204" s="748">
        <v>0.83832457359000001</v>
      </c>
      <c r="I204" s="999"/>
      <c r="J204" s="999"/>
      <c r="K204" s="430"/>
      <c r="L204" s="999"/>
      <c r="M204" s="999"/>
    </row>
    <row r="205" spans="1:13" s="1120" customFormat="1" ht="13.8" thickBot="1">
      <c r="A205" s="1179"/>
      <c r="B205" s="1115" t="s">
        <v>11</v>
      </c>
      <c r="C205" s="746" t="s">
        <v>54</v>
      </c>
      <c r="D205" s="442">
        <v>1.52</v>
      </c>
      <c r="E205" s="748" t="s">
        <v>54</v>
      </c>
      <c r="F205" s="748" t="s">
        <v>54</v>
      </c>
      <c r="G205" s="748" t="s">
        <v>54</v>
      </c>
      <c r="H205" s="748" t="s">
        <v>54</v>
      </c>
      <c r="I205" s="999"/>
      <c r="J205" s="999"/>
      <c r="K205" s="430"/>
      <c r="L205" s="999"/>
      <c r="M205" s="999"/>
    </row>
    <row r="206" spans="1:13" s="1120" customFormat="1" ht="13.8" thickBot="1">
      <c r="A206" s="1179"/>
      <c r="B206" s="1115" t="s">
        <v>53</v>
      </c>
      <c r="C206" s="746">
        <v>4.2303390243999997E-2</v>
      </c>
      <c r="D206" s="442" t="s">
        <v>54</v>
      </c>
      <c r="E206" s="748" t="s">
        <v>54</v>
      </c>
      <c r="F206" s="748" t="s">
        <v>54</v>
      </c>
      <c r="G206" s="748" t="s">
        <v>54</v>
      </c>
      <c r="H206" s="748" t="s">
        <v>54</v>
      </c>
      <c r="I206" s="999"/>
      <c r="J206" s="999"/>
      <c r="K206" s="430"/>
      <c r="L206" s="999"/>
      <c r="M206" s="999"/>
    </row>
    <row r="207" spans="1:13" s="1120" customFormat="1" ht="13.8" thickBot="1">
      <c r="A207" s="1179"/>
      <c r="B207" s="1115" t="s">
        <v>13</v>
      </c>
      <c r="C207" s="746">
        <v>0.46395470858999999</v>
      </c>
      <c r="D207" s="442" t="s">
        <v>54</v>
      </c>
      <c r="E207" s="748" t="s">
        <v>54</v>
      </c>
      <c r="F207" s="748" t="s">
        <v>54</v>
      </c>
      <c r="G207" s="748" t="s">
        <v>54</v>
      </c>
      <c r="H207" s="748" t="s">
        <v>54</v>
      </c>
      <c r="I207" s="999"/>
      <c r="J207" s="999"/>
      <c r="K207" s="430"/>
      <c r="L207" s="999"/>
      <c r="M207" s="999"/>
    </row>
    <row r="208" spans="1:13" s="1120" customFormat="1" ht="13.8" thickBot="1">
      <c r="A208" s="1179" t="s">
        <v>33</v>
      </c>
      <c r="B208" s="1115" t="s">
        <v>113</v>
      </c>
      <c r="C208" s="746" t="s">
        <v>54</v>
      </c>
      <c r="D208" s="442" t="s">
        <v>54</v>
      </c>
      <c r="E208" s="748" t="s">
        <v>54</v>
      </c>
      <c r="F208" s="748" t="s">
        <v>54</v>
      </c>
      <c r="G208" s="748" t="s">
        <v>54</v>
      </c>
      <c r="H208" s="748" t="s">
        <v>54</v>
      </c>
      <c r="I208" s="999"/>
      <c r="J208" s="999"/>
      <c r="K208" s="430"/>
      <c r="L208" s="999"/>
      <c r="M208" s="999"/>
    </row>
    <row r="209" spans="1:13" s="1120" customFormat="1" ht="13.8" thickBot="1">
      <c r="A209" s="1179"/>
      <c r="B209" s="1115" t="s">
        <v>14</v>
      </c>
      <c r="C209" s="746">
        <v>0.79272647961099996</v>
      </c>
      <c r="D209" s="442">
        <v>0.88029510287792978</v>
      </c>
      <c r="E209" s="748">
        <v>1.05796635434</v>
      </c>
      <c r="F209" s="748">
        <v>1.5248940392300001</v>
      </c>
      <c r="G209" s="748">
        <v>1.7242226913500001</v>
      </c>
      <c r="H209" s="748">
        <v>0.52873890285000003</v>
      </c>
      <c r="I209" s="999"/>
      <c r="J209" s="999"/>
      <c r="K209" s="430"/>
      <c r="L209" s="999"/>
      <c r="M209" s="999"/>
    </row>
    <row r="210" spans="1:13" s="1120" customFormat="1" ht="13.8" thickBot="1">
      <c r="A210" s="1179"/>
      <c r="B210" s="1115" t="s">
        <v>59</v>
      </c>
      <c r="C210" s="746">
        <v>0.72049569898999999</v>
      </c>
      <c r="D210" s="442">
        <v>1.3718019610836116</v>
      </c>
      <c r="E210" s="748">
        <v>1.65</v>
      </c>
      <c r="F210" s="748">
        <v>1.37</v>
      </c>
      <c r="G210" s="748">
        <v>6.84</v>
      </c>
      <c r="H210" s="748">
        <v>0.39</v>
      </c>
      <c r="I210" s="999"/>
      <c r="J210" s="999"/>
      <c r="K210" s="430"/>
      <c r="L210" s="999"/>
      <c r="M210" s="999"/>
    </row>
    <row r="211" spans="1:13" s="1120" customFormat="1" ht="13.8" thickBot="1">
      <c r="A211" s="1180"/>
      <c r="B211" s="1115" t="s">
        <v>115</v>
      </c>
      <c r="C211" s="746">
        <v>1.3943460071389999</v>
      </c>
      <c r="D211" s="442">
        <v>2.3714944596109295</v>
      </c>
      <c r="E211" s="748">
        <v>2.64</v>
      </c>
      <c r="F211" s="748">
        <v>2.11</v>
      </c>
      <c r="G211" s="748">
        <v>14.03</v>
      </c>
      <c r="H211" s="748">
        <v>0.43</v>
      </c>
      <c r="I211" s="999"/>
      <c r="J211" s="999"/>
      <c r="K211" s="430"/>
      <c r="L211" s="999"/>
      <c r="M211" s="999"/>
    </row>
    <row r="212" spans="1:13" s="1120" customFormat="1" ht="13.8" thickBot="1">
      <c r="A212" s="1181" t="s">
        <v>34</v>
      </c>
      <c r="B212" s="417" t="s">
        <v>17</v>
      </c>
      <c r="C212" s="746">
        <v>1.155653675061</v>
      </c>
      <c r="D212" s="442">
        <v>1.2474952560114903</v>
      </c>
      <c r="E212" s="748">
        <v>1.24749525601149</v>
      </c>
      <c r="F212" s="748">
        <v>1.2474952560114903</v>
      </c>
      <c r="G212" s="748" t="s">
        <v>114</v>
      </c>
      <c r="H212" s="748">
        <v>0.35378655134999998</v>
      </c>
      <c r="I212" s="999"/>
      <c r="J212" s="1012"/>
      <c r="K212" s="430"/>
      <c r="L212" s="999"/>
      <c r="M212" s="999"/>
    </row>
    <row r="213" spans="1:13" s="1120" customFormat="1" ht="13.8" thickBot="1">
      <c r="A213" s="1179"/>
      <c r="B213" s="417" t="s">
        <v>65</v>
      </c>
      <c r="C213" s="746" t="s">
        <v>54</v>
      </c>
      <c r="D213" s="442" t="s">
        <v>54</v>
      </c>
      <c r="E213" s="748" t="s">
        <v>54</v>
      </c>
      <c r="F213" s="748" t="s">
        <v>54</v>
      </c>
      <c r="G213" s="748" t="s">
        <v>54</v>
      </c>
      <c r="H213" s="748" t="s">
        <v>54</v>
      </c>
      <c r="I213" s="999"/>
      <c r="J213" s="999"/>
      <c r="K213" s="430"/>
      <c r="L213" s="999"/>
      <c r="M213" s="999"/>
    </row>
    <row r="214" spans="1:13" s="1120" customFormat="1" ht="13.8" thickBot="1">
      <c r="A214" s="1179"/>
      <c r="B214" s="417" t="s">
        <v>67</v>
      </c>
      <c r="C214" s="746" t="s">
        <v>54</v>
      </c>
      <c r="D214" s="442" t="s">
        <v>54</v>
      </c>
      <c r="E214" s="748" t="s">
        <v>54</v>
      </c>
      <c r="F214" s="748" t="s">
        <v>54</v>
      </c>
      <c r="G214" s="748" t="s">
        <v>54</v>
      </c>
      <c r="H214" s="748" t="s">
        <v>54</v>
      </c>
      <c r="I214" s="999"/>
      <c r="J214" s="999"/>
      <c r="K214" s="430"/>
      <c r="L214" s="999"/>
      <c r="M214" s="999"/>
    </row>
    <row r="215" spans="1:13" s="1120" customFormat="1" ht="13.8" thickBot="1">
      <c r="A215" s="1182" t="s">
        <v>35</v>
      </c>
      <c r="B215" s="417" t="s">
        <v>20</v>
      </c>
      <c r="C215" s="746">
        <v>1.1120500786730001</v>
      </c>
      <c r="D215" s="442">
        <v>1.18</v>
      </c>
      <c r="E215" s="748" t="s">
        <v>54</v>
      </c>
      <c r="F215" s="748" t="s">
        <v>54</v>
      </c>
      <c r="G215" s="748" t="s">
        <v>54</v>
      </c>
      <c r="H215" s="748" t="s">
        <v>54</v>
      </c>
      <c r="I215" s="999"/>
      <c r="J215" s="999"/>
      <c r="K215" s="430"/>
      <c r="L215" s="999"/>
      <c r="M215" s="999"/>
    </row>
    <row r="216" spans="1:13" s="1120" customFormat="1" ht="13.8" thickBot="1">
      <c r="A216" s="1182"/>
      <c r="B216" s="417" t="s">
        <v>19</v>
      </c>
      <c r="C216" s="746">
        <v>1.2390677086949999</v>
      </c>
      <c r="D216" s="442">
        <v>1.64</v>
      </c>
      <c r="E216" s="748" t="s">
        <v>54</v>
      </c>
      <c r="F216" s="748" t="s">
        <v>54</v>
      </c>
      <c r="G216" s="748" t="s">
        <v>54</v>
      </c>
      <c r="H216" s="748" t="s">
        <v>54</v>
      </c>
      <c r="I216" s="999"/>
      <c r="J216" s="999"/>
      <c r="K216" s="430"/>
      <c r="L216" s="999"/>
      <c r="M216" s="999"/>
    </row>
    <row r="217" spans="1:13" s="1120" customFormat="1" ht="13.8" thickBot="1">
      <c r="A217" s="1183"/>
      <c r="B217" s="418" t="s">
        <v>21</v>
      </c>
      <c r="C217" s="747">
        <v>5.7303979441869997</v>
      </c>
      <c r="D217" s="588">
        <v>3.7102238667428185</v>
      </c>
      <c r="E217" s="749">
        <v>3.3883394729799998</v>
      </c>
      <c r="F217" s="749">
        <v>1.26210246633</v>
      </c>
      <c r="G217" s="749">
        <v>768.00962432000995</v>
      </c>
      <c r="H217" s="749">
        <v>1.26210246633</v>
      </c>
      <c r="I217" s="999"/>
      <c r="J217" s="999"/>
      <c r="K217" s="430"/>
      <c r="L217" s="999"/>
      <c r="M217" s="999"/>
    </row>
    <row r="218" spans="1:13" s="1120" customFormat="1">
      <c r="A218" s="598" t="s">
        <v>116</v>
      </c>
      <c r="B218" s="84"/>
      <c r="C218" s="402"/>
      <c r="D218" s="84"/>
      <c r="E218" s="84"/>
      <c r="F218" s="84"/>
      <c r="G218" s="84"/>
      <c r="H218" s="999"/>
      <c r="I218" s="999"/>
      <c r="J218" s="999"/>
      <c r="K218" s="430"/>
      <c r="L218" s="999"/>
      <c r="M218" s="999"/>
    </row>
    <row r="219" spans="1:13" s="1120" customFormat="1" ht="12.75" customHeight="1">
      <c r="A219" s="195" t="s">
        <v>689</v>
      </c>
      <c r="B219" s="403"/>
      <c r="C219" s="403"/>
      <c r="D219" s="403"/>
      <c r="E219" s="403"/>
      <c r="F219" s="403"/>
      <c r="G219" s="403"/>
      <c r="H219" s="403"/>
      <c r="I219" s="403"/>
      <c r="J219" s="999"/>
      <c r="K219" s="430"/>
      <c r="L219" s="999"/>
      <c r="M219" s="999"/>
    </row>
    <row r="220" spans="1:13" s="1120" customFormat="1">
      <c r="A220" s="195" t="s">
        <v>117</v>
      </c>
      <c r="B220" s="84"/>
      <c r="C220" s="84"/>
      <c r="D220" s="84"/>
      <c r="E220" s="84"/>
      <c r="F220" s="84"/>
      <c r="G220" s="84"/>
      <c r="H220" s="999"/>
      <c r="I220" s="999"/>
      <c r="J220" s="999"/>
      <c r="K220" s="430"/>
      <c r="L220" s="999"/>
      <c r="M220" s="999"/>
    </row>
    <row r="221" spans="1:13" s="1120" customFormat="1">
      <c r="A221" s="1116"/>
      <c r="B221" s="84"/>
      <c r="C221" s="84"/>
      <c r="D221" s="84"/>
      <c r="E221" s="84"/>
      <c r="F221" s="84"/>
      <c r="G221" s="84"/>
      <c r="H221" s="999"/>
      <c r="I221" s="999"/>
      <c r="J221" s="999"/>
      <c r="K221" s="430"/>
      <c r="L221" s="999"/>
      <c r="M221" s="999"/>
    </row>
    <row r="222" spans="1:13" s="999" customFormat="1">
      <c r="A222" s="1000"/>
      <c r="B222" s="983"/>
      <c r="K222" s="430"/>
    </row>
    <row r="223" spans="1:13" s="999" customFormat="1">
      <c r="A223" s="1119" t="s">
        <v>127</v>
      </c>
      <c r="B223" s="1119"/>
      <c r="C223" s="1119"/>
      <c r="D223" s="1119"/>
      <c r="E223" s="1119"/>
      <c r="F223" s="1119"/>
      <c r="K223" s="430"/>
    </row>
    <row r="224" spans="1:13" s="1120" customFormat="1" ht="27" thickBot="1">
      <c r="A224" s="1118"/>
      <c r="B224" s="1118" t="s">
        <v>107</v>
      </c>
      <c r="C224" s="1118" t="s">
        <v>108</v>
      </c>
      <c r="D224" s="1118" t="s">
        <v>109</v>
      </c>
      <c r="E224" s="1118" t="s">
        <v>110</v>
      </c>
      <c r="F224" s="1118" t="s">
        <v>111</v>
      </c>
      <c r="G224" s="999"/>
      <c r="H224" s="999"/>
      <c r="I224" s="999"/>
      <c r="J224" s="999"/>
      <c r="K224" s="430"/>
      <c r="L224" s="999"/>
      <c r="M224" s="999"/>
    </row>
    <row r="225" spans="1:13" s="1120" customFormat="1" ht="14.4" thickTop="1" thickBot="1">
      <c r="A225" s="91" t="s">
        <v>119</v>
      </c>
      <c r="B225" s="748">
        <v>1.32</v>
      </c>
      <c r="C225" s="748">
        <v>1.55</v>
      </c>
      <c r="D225" s="748">
        <v>2.21</v>
      </c>
      <c r="E225" s="748">
        <v>1.84</v>
      </c>
      <c r="F225" s="748">
        <v>0.76</v>
      </c>
      <c r="G225" s="999"/>
      <c r="H225" s="999"/>
      <c r="I225" s="999"/>
      <c r="J225" s="999"/>
      <c r="K225" s="430"/>
      <c r="L225" s="999"/>
      <c r="M225" s="999"/>
    </row>
    <row r="226" spans="1:13" s="999" customFormat="1" ht="13.8" thickBot="1">
      <c r="A226" s="91" t="s">
        <v>120</v>
      </c>
      <c r="B226" s="748">
        <v>1.21</v>
      </c>
      <c r="C226" s="748">
        <v>1.46</v>
      </c>
      <c r="D226" s="748">
        <v>2.6</v>
      </c>
      <c r="E226" s="748">
        <v>1.71</v>
      </c>
      <c r="F226" s="748">
        <v>0.7</v>
      </c>
      <c r="K226" s="430"/>
    </row>
    <row r="227" spans="1:13" s="999" customFormat="1" ht="13.8" thickBot="1">
      <c r="A227" s="405" t="s">
        <v>121</v>
      </c>
      <c r="B227" s="748">
        <v>1.1200000000000001</v>
      </c>
      <c r="C227" s="748">
        <v>1.33</v>
      </c>
      <c r="D227" s="748">
        <v>1.59</v>
      </c>
      <c r="E227" s="748">
        <v>2.97</v>
      </c>
      <c r="F227" s="748">
        <v>0.47</v>
      </c>
      <c r="K227" s="430"/>
    </row>
    <row r="228" spans="1:13" s="999" customFormat="1" ht="13.8" thickBot="1">
      <c r="A228" s="405" t="s">
        <v>122</v>
      </c>
      <c r="B228" s="748">
        <v>1.25</v>
      </c>
      <c r="C228" s="748">
        <v>1.51</v>
      </c>
      <c r="D228" s="748">
        <v>3.33</v>
      </c>
      <c r="E228" s="748">
        <v>1.37</v>
      </c>
      <c r="F228" s="748">
        <v>0.84</v>
      </c>
      <c r="K228" s="430"/>
    </row>
    <row r="229" spans="1:13" s="999" customFormat="1" ht="13.8" thickBot="1">
      <c r="A229" s="92" t="s">
        <v>35</v>
      </c>
      <c r="B229" s="750">
        <v>2.06</v>
      </c>
      <c r="C229" s="750">
        <v>2.25</v>
      </c>
      <c r="D229" s="750">
        <v>1.65</v>
      </c>
      <c r="E229" s="750">
        <v>2.62</v>
      </c>
      <c r="F229" s="750">
        <v>1.47</v>
      </c>
      <c r="K229" s="430"/>
    </row>
    <row r="230" spans="1:13" s="999" customFormat="1">
      <c r="A230" s="195" t="s">
        <v>123</v>
      </c>
      <c r="B230" s="983"/>
      <c r="K230" s="430"/>
    </row>
    <row r="231" spans="1:13">
      <c r="A231" s="856"/>
      <c r="B231" s="84"/>
      <c r="C231" s="84"/>
      <c r="D231" s="84"/>
      <c r="E231" s="84"/>
      <c r="F231" s="84"/>
      <c r="G231" s="84"/>
    </row>
    <row r="232" spans="1:13">
      <c r="A232" s="4"/>
      <c r="B232" s="4"/>
      <c r="C232" s="4"/>
      <c r="D232" s="4"/>
      <c r="E232" s="4"/>
    </row>
    <row r="233" spans="1:13">
      <c r="A233" s="4"/>
      <c r="B233" s="4"/>
      <c r="C233" s="4"/>
      <c r="D233" s="4"/>
      <c r="E233" s="4"/>
    </row>
    <row r="234" spans="1:13">
      <c r="A234" s="4" t="s">
        <v>737</v>
      </c>
      <c r="B234" s="4"/>
      <c r="C234" s="4"/>
      <c r="D234" s="4"/>
      <c r="E234" s="4"/>
      <c r="F234" s="4"/>
      <c r="G234" s="4"/>
      <c r="H234" s="4"/>
      <c r="I234" s="4"/>
    </row>
    <row r="235" spans="1:13" ht="27" thickBot="1">
      <c r="A235" s="845" t="s">
        <v>23</v>
      </c>
      <c r="B235" s="845" t="s">
        <v>46</v>
      </c>
      <c r="C235" s="88" t="s">
        <v>107</v>
      </c>
      <c r="D235" s="87" t="s">
        <v>108</v>
      </c>
      <c r="E235" s="87" t="s">
        <v>109</v>
      </c>
      <c r="F235" s="87" t="s">
        <v>110</v>
      </c>
      <c r="G235" s="87" t="s">
        <v>111</v>
      </c>
    </row>
    <row r="236" spans="1:13" ht="13.8" thickBot="1">
      <c r="A236" s="89"/>
      <c r="B236" s="90"/>
      <c r="C236" s="1122" t="s">
        <v>688</v>
      </c>
      <c r="D236" s="1123"/>
      <c r="E236" s="1123"/>
      <c r="F236" s="1123"/>
      <c r="G236" s="1123"/>
    </row>
    <row r="237" spans="1:13" ht="14.4" thickTop="1" thickBot="1">
      <c r="A237" s="1178" t="s">
        <v>32</v>
      </c>
      <c r="B237" s="853" t="s">
        <v>9</v>
      </c>
      <c r="C237" s="1125">
        <v>1.3155614784492318</v>
      </c>
      <c r="D237" s="442">
        <v>1.5468741065275355</v>
      </c>
      <c r="E237" s="442">
        <v>3.2276137637409268</v>
      </c>
      <c r="F237" s="442">
        <v>1.4080670653313572</v>
      </c>
      <c r="G237" s="442">
        <v>0.8763930426328459</v>
      </c>
      <c r="I237" s="1124"/>
    </row>
    <row r="238" spans="1:13" ht="13.8" thickBot="1">
      <c r="A238" s="1179"/>
      <c r="B238" s="853" t="s">
        <v>10</v>
      </c>
      <c r="C238" s="1125">
        <v>1.2179503792304986</v>
      </c>
      <c r="D238" s="442">
        <v>1.5390004780065314</v>
      </c>
      <c r="E238" s="442">
        <v>2.2043045436029773</v>
      </c>
      <c r="F238" s="442">
        <v>1.5026914667109388</v>
      </c>
      <c r="G238" s="442">
        <v>0.74617780682999124</v>
      </c>
      <c r="I238" s="1124"/>
    </row>
    <row r="239" spans="1:13" ht="13.8" thickBot="1">
      <c r="A239" s="1179"/>
      <c r="B239" s="853" t="s">
        <v>11</v>
      </c>
      <c r="C239" s="1125">
        <v>0</v>
      </c>
      <c r="D239" s="442">
        <v>0</v>
      </c>
      <c r="E239" s="442">
        <v>0</v>
      </c>
      <c r="F239" s="442" t="s">
        <v>54</v>
      </c>
      <c r="G239" s="442">
        <v>0</v>
      </c>
      <c r="I239" s="1124"/>
    </row>
    <row r="240" spans="1:13" ht="13.8" thickBot="1">
      <c r="A240" s="1179"/>
      <c r="B240" s="853" t="s">
        <v>53</v>
      </c>
      <c r="C240" s="1125" t="s">
        <v>54</v>
      </c>
      <c r="D240" s="442" t="s">
        <v>54</v>
      </c>
      <c r="E240" s="442" t="s">
        <v>54</v>
      </c>
      <c r="F240" s="442" t="s">
        <v>54</v>
      </c>
      <c r="G240" s="442" t="s">
        <v>54</v>
      </c>
      <c r="I240" s="1124"/>
    </row>
    <row r="241" spans="1:11" ht="13.8" thickBot="1">
      <c r="A241" s="1179"/>
      <c r="B241" s="853" t="s">
        <v>13</v>
      </c>
      <c r="C241" s="1125" t="s">
        <v>54</v>
      </c>
      <c r="D241" s="442" t="s">
        <v>54</v>
      </c>
      <c r="E241" s="442" t="s">
        <v>54</v>
      </c>
      <c r="F241" s="442" t="s">
        <v>54</v>
      </c>
      <c r="G241" s="442" t="s">
        <v>54</v>
      </c>
      <c r="I241" s="1124"/>
    </row>
    <row r="242" spans="1:11" ht="13.8" thickBot="1">
      <c r="A242" s="1179" t="s">
        <v>33</v>
      </c>
      <c r="B242" s="853" t="s">
        <v>113</v>
      </c>
      <c r="C242" s="1125" t="s">
        <v>54</v>
      </c>
      <c r="D242" s="442" t="s">
        <v>54</v>
      </c>
      <c r="E242" s="442" t="s">
        <v>54</v>
      </c>
      <c r="F242" s="442" t="s">
        <v>54</v>
      </c>
      <c r="G242" s="442" t="s">
        <v>54</v>
      </c>
      <c r="I242" s="1124"/>
    </row>
    <row r="243" spans="1:11" ht="13.8" thickBot="1">
      <c r="A243" s="1179"/>
      <c r="B243" s="853" t="s">
        <v>14</v>
      </c>
      <c r="C243" s="1125">
        <v>1.6360066407213725</v>
      </c>
      <c r="D243" s="442">
        <v>2.0400526595054869</v>
      </c>
      <c r="E243" s="442">
        <v>2.2417905511819574</v>
      </c>
      <c r="F243" s="442">
        <v>2.8968886734898849</v>
      </c>
      <c r="G243" s="442">
        <v>0.63735107199941576</v>
      </c>
      <c r="I243" s="1124"/>
    </row>
    <row r="244" spans="1:11" ht="13.8" thickBot="1">
      <c r="A244" s="1179"/>
      <c r="B244" s="853" t="s">
        <v>59</v>
      </c>
      <c r="C244" s="1125">
        <v>0.83557464353788469</v>
      </c>
      <c r="D244" s="442">
        <v>1.0323714284864303</v>
      </c>
      <c r="E244" s="442">
        <v>0.83557463424775358</v>
      </c>
      <c r="F244" s="442">
        <v>4.7939999167018472</v>
      </c>
      <c r="G244" s="442">
        <v>0.3252486556797925</v>
      </c>
      <c r="I244" s="1124"/>
    </row>
    <row r="245" spans="1:11" ht="13.8" thickBot="1">
      <c r="A245" s="1180"/>
      <c r="B245" s="853" t="s">
        <v>115</v>
      </c>
      <c r="C245" s="1125">
        <v>3.10522540378498</v>
      </c>
      <c r="D245" s="442">
        <v>3.6202000066580089</v>
      </c>
      <c r="E245" s="442">
        <v>4.6570062338983584</v>
      </c>
      <c r="F245" s="442">
        <v>6.5100018829009816</v>
      </c>
      <c r="G245" s="442">
        <v>0.50732840371686816</v>
      </c>
      <c r="I245" s="1124"/>
    </row>
    <row r="246" spans="1:11" ht="13.8" thickBot="1">
      <c r="A246" s="1181" t="s">
        <v>34</v>
      </c>
      <c r="B246" s="417" t="s">
        <v>17</v>
      </c>
      <c r="C246" s="1125">
        <v>1.5946499273876709</v>
      </c>
      <c r="D246" s="442">
        <v>1.5946499273876706</v>
      </c>
      <c r="E246" s="442">
        <v>1.5946499273876709</v>
      </c>
      <c r="F246" s="442" t="s">
        <v>114</v>
      </c>
      <c r="G246" s="442">
        <v>0.4548125529812696</v>
      </c>
      <c r="I246" s="1124"/>
      <c r="J246" s="71"/>
    </row>
    <row r="247" spans="1:11" ht="13.8" thickBot="1">
      <c r="A247" s="1179"/>
      <c r="B247" s="417" t="s">
        <v>65</v>
      </c>
      <c r="C247" s="1125" t="s">
        <v>54</v>
      </c>
      <c r="D247" s="442" t="s">
        <v>54</v>
      </c>
      <c r="E247" s="442" t="s">
        <v>54</v>
      </c>
      <c r="F247" s="442" t="s">
        <v>54</v>
      </c>
      <c r="G247" s="442" t="s">
        <v>54</v>
      </c>
      <c r="I247" s="1124"/>
    </row>
    <row r="248" spans="1:11" ht="13.8" thickBot="1">
      <c r="A248" s="1179"/>
      <c r="B248" s="417" t="s">
        <v>67</v>
      </c>
      <c r="C248" s="398" t="s">
        <v>54</v>
      </c>
      <c r="D248" s="397" t="s">
        <v>54</v>
      </c>
      <c r="E248" s="397" t="s">
        <v>54</v>
      </c>
      <c r="F248" s="397" t="s">
        <v>54</v>
      </c>
      <c r="G248" s="442" t="s">
        <v>54</v>
      </c>
      <c r="I248" s="1124"/>
    </row>
    <row r="249" spans="1:11" ht="13.8" thickBot="1">
      <c r="A249" s="1182" t="s">
        <v>35</v>
      </c>
      <c r="B249" s="417" t="s">
        <v>20</v>
      </c>
      <c r="C249" s="398">
        <v>1.5400332853652567</v>
      </c>
      <c r="D249" s="397">
        <v>1.7859643160130105</v>
      </c>
      <c r="E249" s="397">
        <v>2.146130817839373</v>
      </c>
      <c r="F249" s="397">
        <v>0.48351599019624231</v>
      </c>
      <c r="G249" s="442">
        <v>1.835338251115014</v>
      </c>
      <c r="I249" s="1124"/>
    </row>
    <row r="250" spans="1:11" ht="13.8" thickBot="1">
      <c r="A250" s="1182"/>
      <c r="B250" s="417" t="s">
        <v>19</v>
      </c>
      <c r="C250" s="398">
        <v>1.8846585133684439</v>
      </c>
      <c r="D250" s="397">
        <v>2.185543198832784</v>
      </c>
      <c r="E250" s="397">
        <v>2.6528665900586303</v>
      </c>
      <c r="F250" s="397">
        <v>0.94219683331307502</v>
      </c>
      <c r="G250" s="442">
        <v>1.8647752257423651</v>
      </c>
      <c r="I250" s="1124"/>
    </row>
    <row r="251" spans="1:11" ht="13.8" thickBot="1">
      <c r="A251" s="1183"/>
      <c r="B251" s="418" t="s">
        <v>21</v>
      </c>
      <c r="C251" s="400">
        <v>4.2944313183005347</v>
      </c>
      <c r="D251" s="401">
        <v>4.2944313183005347</v>
      </c>
      <c r="E251" s="401">
        <v>1.7587432713766047</v>
      </c>
      <c r="F251" s="401">
        <v>531.8627468169484</v>
      </c>
      <c r="G251" s="456">
        <v>1.7587432713766047</v>
      </c>
      <c r="I251" s="1124"/>
    </row>
    <row r="252" spans="1:11">
      <c r="A252" s="598" t="s">
        <v>116</v>
      </c>
      <c r="B252" s="84"/>
      <c r="C252" s="402"/>
      <c r="D252" s="84"/>
      <c r="E252" s="84"/>
      <c r="F252" s="84"/>
      <c r="G252" s="84"/>
    </row>
    <row r="253" spans="1:11" ht="12.75" customHeight="1">
      <c r="A253" s="195" t="s">
        <v>689</v>
      </c>
      <c r="B253" s="403"/>
      <c r="C253" s="403"/>
      <c r="D253" s="403"/>
      <c r="E253" s="403"/>
      <c r="F253" s="403"/>
      <c r="G253" s="403"/>
      <c r="H253" s="403"/>
      <c r="I253" s="403"/>
    </row>
    <row r="254" spans="1:11">
      <c r="A254" s="195" t="s">
        <v>117</v>
      </c>
      <c r="B254" s="84"/>
      <c r="C254" s="84"/>
      <c r="D254" s="84"/>
      <c r="E254" s="84"/>
      <c r="F254" s="84"/>
      <c r="G254" s="84"/>
    </row>
    <row r="255" spans="1:11">
      <c r="A255" s="856"/>
      <c r="B255" s="84"/>
      <c r="C255" s="84"/>
      <c r="D255" s="84"/>
      <c r="E255" s="84"/>
      <c r="F255" s="84"/>
      <c r="G255" s="84"/>
    </row>
    <row r="256" spans="1:11" s="32" customFormat="1">
      <c r="A256" s="33"/>
      <c r="B256" s="635"/>
      <c r="K256" s="430"/>
    </row>
    <row r="257" spans="1:13" s="32" customFormat="1">
      <c r="A257" s="4" t="s">
        <v>738</v>
      </c>
      <c r="B257" s="4"/>
      <c r="C257" s="4"/>
      <c r="D257" s="4"/>
      <c r="E257" s="4"/>
      <c r="F257" s="4"/>
      <c r="K257" s="430"/>
    </row>
    <row r="258" spans="1:13" ht="27" thickBot="1">
      <c r="A258" s="867"/>
      <c r="B258" s="867" t="s">
        <v>107</v>
      </c>
      <c r="C258" s="867" t="s">
        <v>108</v>
      </c>
      <c r="D258" s="867" t="s">
        <v>109</v>
      </c>
      <c r="E258" s="867" t="s">
        <v>110</v>
      </c>
      <c r="F258" s="867" t="s">
        <v>111</v>
      </c>
    </row>
    <row r="259" spans="1:13" ht="14.4" thickTop="1" thickBot="1">
      <c r="A259" s="91" t="s">
        <v>119</v>
      </c>
      <c r="B259" s="442">
        <v>1.687069117333825</v>
      </c>
      <c r="C259" s="442">
        <v>1.9778274748061437</v>
      </c>
      <c r="D259" s="442">
        <v>2.4766587925629731</v>
      </c>
      <c r="E259" s="442">
        <v>2.6230733000724022</v>
      </c>
      <c r="F259" s="442">
        <v>0.73831107790547534</v>
      </c>
    </row>
    <row r="260" spans="1:13" s="32" customFormat="1" ht="13.8" thickBot="1">
      <c r="A260" s="91" t="s">
        <v>120</v>
      </c>
      <c r="B260" s="442">
        <v>1.5952527746674445</v>
      </c>
      <c r="C260" s="442">
        <v>1.9161013497192279</v>
      </c>
      <c r="D260" s="442">
        <v>2.7814463698661678</v>
      </c>
      <c r="E260" s="442">
        <v>2.5986739201063949</v>
      </c>
      <c r="F260" s="442">
        <v>0.6423758448083241</v>
      </c>
      <c r="K260" s="430"/>
    </row>
    <row r="261" spans="1:13" s="32" customFormat="1" ht="13.8" thickBot="1">
      <c r="A261" s="405" t="s">
        <v>121</v>
      </c>
      <c r="B261" s="442">
        <v>2.1415259799903095</v>
      </c>
      <c r="C261" s="442">
        <v>2.5646184069326488</v>
      </c>
      <c r="D261" s="442">
        <v>2.8985465470417373</v>
      </c>
      <c r="E261" s="442">
        <v>4.8194668230315854</v>
      </c>
      <c r="F261" s="442">
        <v>0.52980328542013244</v>
      </c>
      <c r="K261" s="430"/>
    </row>
    <row r="262" spans="1:13" s="32" customFormat="1" ht="13.8" thickBot="1">
      <c r="A262" s="405" t="s">
        <v>122</v>
      </c>
      <c r="B262" s="442">
        <v>1.26917180328124</v>
      </c>
      <c r="C262" s="442">
        <v>1.5289890588066792</v>
      </c>
      <c r="D262" s="442">
        <v>2.6726924908462872</v>
      </c>
      <c r="E262" s="442">
        <v>1.456709498452875</v>
      </c>
      <c r="F262" s="442">
        <v>0.81728365167205774</v>
      </c>
      <c r="K262" s="430"/>
    </row>
    <row r="263" spans="1:13" s="32" customFormat="1" ht="13.8" thickBot="1">
      <c r="A263" s="92" t="s">
        <v>35</v>
      </c>
      <c r="B263" s="406">
        <v>2.4576598182968836</v>
      </c>
      <c r="C263" s="406">
        <v>2.6847930049115356</v>
      </c>
      <c r="D263" s="406">
        <v>2.1790820150469616</v>
      </c>
      <c r="E263" s="406">
        <v>1.9806607974870893</v>
      </c>
      <c r="F263" s="406">
        <v>1.8182019791523933</v>
      </c>
      <c r="K263" s="430"/>
    </row>
    <row r="264" spans="1:13" s="32" customFormat="1">
      <c r="A264" s="195" t="s">
        <v>123</v>
      </c>
      <c r="B264" s="635"/>
      <c r="K264" s="430"/>
    </row>
    <row r="265" spans="1:13">
      <c r="A265" s="856"/>
      <c r="B265" s="84"/>
      <c r="C265" s="84"/>
      <c r="D265" s="84"/>
      <c r="E265" s="84"/>
      <c r="F265" s="84"/>
      <c r="G265" s="84"/>
    </row>
    <row r="266" spans="1:13" s="781" customFormat="1">
      <c r="A266"/>
      <c r="B266" s="158"/>
      <c r="C266" s="158"/>
      <c r="D266" s="158"/>
      <c r="E266" s="69"/>
      <c r="F266" s="69"/>
      <c r="G266" s="69"/>
      <c r="H266" s="32"/>
      <c r="I266" s="32"/>
      <c r="J266" s="32"/>
      <c r="K266" s="435"/>
      <c r="L266" s="71"/>
      <c r="M266" s="71"/>
    </row>
    <row r="267" spans="1:13" s="781" customFormat="1">
      <c r="A267" s="4" t="s">
        <v>128</v>
      </c>
      <c r="B267" s="4"/>
      <c r="C267" s="4"/>
      <c r="D267" s="4"/>
      <c r="E267" s="4"/>
      <c r="F267" s="4"/>
      <c r="G267" s="4"/>
      <c r="H267" s="32"/>
      <c r="I267" s="32"/>
      <c r="J267" s="32"/>
      <c r="K267" s="435"/>
      <c r="L267" s="71"/>
      <c r="M267" s="71"/>
    </row>
    <row r="268" spans="1:13" ht="27" thickBot="1">
      <c r="A268" s="845" t="s">
        <v>23</v>
      </c>
      <c r="B268" s="845" t="s">
        <v>46</v>
      </c>
      <c r="C268" s="88" t="s">
        <v>107</v>
      </c>
      <c r="D268" s="87" t="s">
        <v>108</v>
      </c>
      <c r="E268" s="87" t="s">
        <v>109</v>
      </c>
      <c r="F268" s="87" t="s">
        <v>110</v>
      </c>
      <c r="G268" s="87" t="s">
        <v>111</v>
      </c>
    </row>
    <row r="269" spans="1:13" ht="13.8" thickBot="1">
      <c r="A269" s="89"/>
      <c r="B269" s="90"/>
      <c r="C269" s="1122" t="s">
        <v>688</v>
      </c>
      <c r="D269" s="1123"/>
      <c r="E269" s="1123"/>
      <c r="F269" s="1123"/>
      <c r="G269" s="1123"/>
    </row>
    <row r="270" spans="1:13" ht="14.4" thickTop="1" thickBot="1">
      <c r="A270" s="1178" t="s">
        <v>32</v>
      </c>
      <c r="B270" s="853" t="s">
        <v>9</v>
      </c>
      <c r="C270" s="398">
        <v>1.3881743709384529</v>
      </c>
      <c r="D270" s="397">
        <v>1.639347439392602</v>
      </c>
      <c r="E270" s="397">
        <v>3.2298871285475994</v>
      </c>
      <c r="F270" s="397">
        <v>1.5241829615796545</v>
      </c>
      <c r="G270" s="442">
        <v>0.8485895280725424</v>
      </c>
    </row>
    <row r="271" spans="1:13" ht="13.8" thickBot="1">
      <c r="A271" s="1179"/>
      <c r="B271" s="853" t="s">
        <v>10</v>
      </c>
      <c r="C271" s="398">
        <v>1.1073919788449</v>
      </c>
      <c r="D271" s="442">
        <v>1.396272817190682</v>
      </c>
      <c r="E271" s="397">
        <v>2.0897845469615666</v>
      </c>
      <c r="F271" s="397">
        <v>1.328637390527339</v>
      </c>
      <c r="G271" s="442">
        <v>0.75955001415847523</v>
      </c>
    </row>
    <row r="272" spans="1:13" ht="13.8" thickBot="1">
      <c r="A272" s="1179"/>
      <c r="B272" s="853" t="s">
        <v>11</v>
      </c>
      <c r="C272" s="398">
        <v>1.0004649920158677</v>
      </c>
      <c r="D272" s="442">
        <v>1.1883445824384062</v>
      </c>
      <c r="E272" s="397">
        <v>1.2426017873682129</v>
      </c>
      <c r="F272" s="397">
        <v>2.3540235343037863</v>
      </c>
      <c r="G272" s="442">
        <v>0.5356711595896011</v>
      </c>
    </row>
    <row r="273" spans="1:11" ht="13.8" thickBot="1">
      <c r="A273" s="1179"/>
      <c r="B273" s="853" t="s">
        <v>53</v>
      </c>
      <c r="C273" s="398">
        <v>1.288699118367131</v>
      </c>
      <c r="D273" s="442">
        <v>1.3626216465787448</v>
      </c>
      <c r="E273" s="397">
        <v>1.2766098930328427</v>
      </c>
      <c r="F273" s="397">
        <v>12.12512320778939</v>
      </c>
      <c r="G273" s="442">
        <v>0.47713129238810942</v>
      </c>
    </row>
    <row r="274" spans="1:11" ht="13.8" thickBot="1">
      <c r="A274" s="1179"/>
      <c r="B274" s="853" t="s">
        <v>13</v>
      </c>
      <c r="C274" s="398">
        <v>0.91777378489953265</v>
      </c>
      <c r="D274" s="442">
        <v>1.0863638596906575</v>
      </c>
      <c r="E274" s="397">
        <v>1.3655358029494897</v>
      </c>
      <c r="F274" s="397">
        <v>1.4641796932789066</v>
      </c>
      <c r="G274" s="442">
        <v>0.62712996913671371</v>
      </c>
    </row>
    <row r="275" spans="1:11" ht="13.8" thickBot="1">
      <c r="A275" s="1179" t="s">
        <v>33</v>
      </c>
      <c r="B275" s="853" t="s">
        <v>113</v>
      </c>
      <c r="C275" s="398">
        <v>1.1455100226939796</v>
      </c>
      <c r="D275" s="442">
        <v>1.4462869618055831</v>
      </c>
      <c r="E275" s="397">
        <v>1.1455100226939796</v>
      </c>
      <c r="F275" s="397" t="s">
        <v>114</v>
      </c>
      <c r="G275" s="442">
        <v>0.58736835734678916</v>
      </c>
    </row>
    <row r="276" spans="1:11" ht="13.8" thickBot="1">
      <c r="A276" s="1179"/>
      <c r="B276" s="853" t="s">
        <v>14</v>
      </c>
      <c r="C276" s="1125">
        <v>1.0513863888176107</v>
      </c>
      <c r="D276" s="442">
        <v>1.2843023489814438</v>
      </c>
      <c r="E276" s="397">
        <v>1.8603673368893661</v>
      </c>
      <c r="F276" s="397">
        <v>1.5845833006324859</v>
      </c>
      <c r="G276" s="442">
        <v>0.64220853854002158</v>
      </c>
    </row>
    <row r="277" spans="1:11" ht="13.8" thickBot="1">
      <c r="A277" s="1179"/>
      <c r="B277" s="853" t="s">
        <v>59</v>
      </c>
      <c r="C277" s="398">
        <v>1.2296585976149228</v>
      </c>
      <c r="D277" s="442">
        <v>1.4335063340687668</v>
      </c>
      <c r="E277" s="397">
        <v>1.232327416792049</v>
      </c>
      <c r="F277" s="397">
        <v>9.9705617875646571</v>
      </c>
      <c r="G277" s="442">
        <v>0.39314867220840555</v>
      </c>
    </row>
    <row r="278" spans="1:11" ht="13.8" thickBot="1">
      <c r="A278" s="1180"/>
      <c r="B278" s="853" t="s">
        <v>115</v>
      </c>
      <c r="C278" s="398">
        <v>2.0697789680068688</v>
      </c>
      <c r="D278" s="442">
        <v>2.4234306741175002</v>
      </c>
      <c r="E278" s="397">
        <v>2.7701357480976121</v>
      </c>
      <c r="F278" s="397">
        <v>5.3179797805435918</v>
      </c>
      <c r="G278" s="442">
        <v>0.49259497660484164</v>
      </c>
      <c r="J278" s="71"/>
    </row>
    <row r="279" spans="1:11" ht="13.8" thickBot="1">
      <c r="A279" s="1181" t="s">
        <v>34</v>
      </c>
      <c r="B279" s="853" t="s">
        <v>17</v>
      </c>
      <c r="C279" s="398">
        <v>1.0093341033906327</v>
      </c>
      <c r="D279" s="442">
        <v>1.0226176567787248</v>
      </c>
      <c r="E279" s="397">
        <v>1.0093341033906327</v>
      </c>
      <c r="F279" s="397" t="s">
        <v>114</v>
      </c>
      <c r="G279" s="442">
        <v>0.36545097716681335</v>
      </c>
    </row>
    <row r="280" spans="1:11" ht="13.8" thickBot="1">
      <c r="A280" s="1179"/>
      <c r="B280" s="853" t="s">
        <v>65</v>
      </c>
      <c r="C280" s="398" t="s">
        <v>54</v>
      </c>
      <c r="D280" s="442" t="s">
        <v>54</v>
      </c>
      <c r="E280" s="397" t="s">
        <v>54</v>
      </c>
      <c r="F280" s="397" t="s">
        <v>54</v>
      </c>
      <c r="G280" s="397" t="s">
        <v>54</v>
      </c>
    </row>
    <row r="281" spans="1:11" ht="13.8" thickBot="1">
      <c r="A281" s="1179"/>
      <c r="B281" s="417" t="s">
        <v>67</v>
      </c>
      <c r="C281" s="398" t="s">
        <v>54</v>
      </c>
      <c r="D281" s="442" t="s">
        <v>54</v>
      </c>
      <c r="E281" s="397" t="s">
        <v>54</v>
      </c>
      <c r="F281" s="397" t="s">
        <v>54</v>
      </c>
      <c r="G281" s="397" t="s">
        <v>54</v>
      </c>
    </row>
    <row r="282" spans="1:11" ht="13.8" thickBot="1">
      <c r="A282" s="1182" t="s">
        <v>35</v>
      </c>
      <c r="B282" s="417" t="s">
        <v>20</v>
      </c>
      <c r="C282" s="398">
        <v>1.6037627085397144</v>
      </c>
      <c r="D282" s="442">
        <v>1.8520568702025777</v>
      </c>
      <c r="E282" s="397">
        <v>2.3560679080324838</v>
      </c>
      <c r="F282" s="397">
        <v>0.38619737186766212</v>
      </c>
      <c r="G282" s="442">
        <v>2.001923628228055</v>
      </c>
    </row>
    <row r="283" spans="1:11" ht="13.8" thickBot="1">
      <c r="A283" s="1182"/>
      <c r="B283" s="417" t="s">
        <v>19</v>
      </c>
      <c r="C283" s="398">
        <v>1.9573989002538239</v>
      </c>
      <c r="D283" s="442">
        <v>2.2754662644782893</v>
      </c>
      <c r="E283" s="397">
        <v>3.0753486676034121</v>
      </c>
      <c r="F283" s="397">
        <v>0.87838299813784382</v>
      </c>
      <c r="G283" s="442">
        <v>1.973600087657873</v>
      </c>
    </row>
    <row r="284" spans="1:11" ht="13.8" thickBot="1">
      <c r="A284" s="1183"/>
      <c r="B284" s="418" t="s">
        <v>21</v>
      </c>
      <c r="C284" s="400">
        <v>3.6521783252288618</v>
      </c>
      <c r="D284" s="456">
        <v>3.6703606154539861</v>
      </c>
      <c r="E284" s="401">
        <v>1.486494163053705</v>
      </c>
      <c r="F284" s="401">
        <v>830.48679645043126</v>
      </c>
      <c r="G284" s="456">
        <v>1.486494163053705</v>
      </c>
    </row>
    <row r="285" spans="1:11">
      <c r="A285" s="195" t="s">
        <v>116</v>
      </c>
      <c r="B285" s="57"/>
      <c r="C285" s="404"/>
    </row>
    <row r="286" spans="1:11" ht="12.75" customHeight="1">
      <c r="A286" s="195" t="s">
        <v>689</v>
      </c>
      <c r="B286" s="403"/>
      <c r="C286" s="403"/>
      <c r="D286" s="403"/>
      <c r="E286" s="403"/>
      <c r="F286" s="403"/>
      <c r="G286" s="403"/>
      <c r="H286" s="403"/>
      <c r="I286" s="403"/>
    </row>
    <row r="287" spans="1:11">
      <c r="A287" s="195" t="s">
        <v>129</v>
      </c>
      <c r="B287" s="57"/>
      <c r="C287" s="57"/>
    </row>
    <row r="288" spans="1:11" s="32" customFormat="1">
      <c r="A288" s="856"/>
      <c r="B288" s="635"/>
      <c r="K288" s="430"/>
    </row>
    <row r="289" spans="1:11" s="32" customFormat="1">
      <c r="A289" s="856"/>
      <c r="B289" s="635"/>
      <c r="K289" s="430"/>
    </row>
    <row r="291" spans="1:11">
      <c r="A291" s="4" t="s">
        <v>130</v>
      </c>
      <c r="B291" s="4"/>
      <c r="C291" s="4"/>
      <c r="D291" s="4"/>
      <c r="E291" s="4"/>
      <c r="F291" s="4"/>
    </row>
    <row r="292" spans="1:11" s="32" customFormat="1" ht="27" thickBot="1">
      <c r="A292" s="867"/>
      <c r="B292" s="867" t="s">
        <v>107</v>
      </c>
      <c r="C292" s="867" t="s">
        <v>108</v>
      </c>
      <c r="D292" s="867" t="s">
        <v>109</v>
      </c>
      <c r="E292" s="867" t="s">
        <v>110</v>
      </c>
      <c r="F292" s="867" t="s">
        <v>111</v>
      </c>
      <c r="K292" s="430"/>
    </row>
    <row r="293" spans="1:11" s="32" customFormat="1" ht="14.4" thickTop="1" thickBot="1">
      <c r="A293" s="91" t="s">
        <v>119</v>
      </c>
      <c r="B293" s="748">
        <v>1.439553822582831</v>
      </c>
      <c r="C293" s="748">
        <v>1.6883868553997936</v>
      </c>
      <c r="D293" s="748">
        <v>2.3028024578618651</v>
      </c>
      <c r="E293" s="748">
        <v>1.9272038699272953</v>
      </c>
      <c r="F293" s="748">
        <v>0.8041916100020613</v>
      </c>
      <c r="K293" s="430"/>
    </row>
    <row r="294" spans="1:11" s="32" customFormat="1" ht="13.8" thickBot="1">
      <c r="A294" s="91" t="s">
        <v>120</v>
      </c>
      <c r="B294" s="748">
        <v>1.3139529974933262</v>
      </c>
      <c r="C294" s="748">
        <v>1.5703532511649954</v>
      </c>
      <c r="D294" s="748">
        <v>2.4298370141419077</v>
      </c>
      <c r="E294" s="748">
        <v>1.9025855780750451</v>
      </c>
      <c r="F294" s="748">
        <v>0.68990226091384288</v>
      </c>
      <c r="K294" s="430"/>
    </row>
    <row r="295" spans="1:11" s="32" customFormat="1" ht="13.8" thickBot="1">
      <c r="A295" s="405" t="s">
        <v>121</v>
      </c>
      <c r="B295" s="748">
        <v>1.3509468853894719</v>
      </c>
      <c r="C295" s="748">
        <v>1.6166888248118898</v>
      </c>
      <c r="D295" s="748">
        <v>2.0345489632649261</v>
      </c>
      <c r="E295" s="748">
        <v>2.8478021851089332</v>
      </c>
      <c r="F295" s="748">
        <v>0.54086492406633202</v>
      </c>
      <c r="K295" s="430"/>
    </row>
    <row r="296" spans="1:11" s="32" customFormat="1" ht="13.8" thickBot="1">
      <c r="A296" s="405" t="s">
        <v>122</v>
      </c>
      <c r="B296" s="748">
        <v>1.2958906940905817</v>
      </c>
      <c r="C296" s="748">
        <v>1.5478966739073803</v>
      </c>
      <c r="D296" s="748">
        <v>2.7016575332918293</v>
      </c>
      <c r="E296" s="748">
        <v>1.5131806944234965</v>
      </c>
      <c r="F296" s="748">
        <v>0.80473494791219446</v>
      </c>
      <c r="K296" s="430"/>
    </row>
    <row r="297" spans="1:11" s="32" customFormat="1" ht="13.8" thickBot="1">
      <c r="A297" s="92" t="s">
        <v>35</v>
      </c>
      <c r="B297" s="750">
        <v>2.1887184834729312</v>
      </c>
      <c r="C297" s="750">
        <v>2.4652184031075217</v>
      </c>
      <c r="D297" s="750">
        <v>2.4398454201454429</v>
      </c>
      <c r="E297" s="750">
        <v>1.3841141927259826</v>
      </c>
      <c r="F297" s="750">
        <v>1.8314830084047027</v>
      </c>
      <c r="K297" s="430"/>
    </row>
    <row r="298" spans="1:11">
      <c r="A298" s="195" t="s">
        <v>123</v>
      </c>
    </row>
    <row r="299" spans="1:11" s="32" customFormat="1">
      <c r="A299" s="195" t="s">
        <v>131</v>
      </c>
      <c r="B299" s="635"/>
      <c r="K299" s="430"/>
    </row>
    <row r="300" spans="1:11">
      <c r="A300" s="195" t="s">
        <v>132</v>
      </c>
    </row>
    <row r="301" spans="1:11">
      <c r="A301" s="195"/>
    </row>
    <row r="302" spans="1:11">
      <c r="A302" s="4" t="s">
        <v>133</v>
      </c>
    </row>
    <row r="303" spans="1:11" ht="40.200000000000003" thickBot="1">
      <c r="A303" s="595" t="s">
        <v>23</v>
      </c>
      <c r="B303" s="595" t="s">
        <v>46</v>
      </c>
      <c r="C303" s="596" t="s">
        <v>134</v>
      </c>
      <c r="D303" s="596" t="s">
        <v>135</v>
      </c>
      <c r="E303" s="596" t="s">
        <v>136</v>
      </c>
      <c r="F303" s="596" t="s">
        <v>137</v>
      </c>
      <c r="G303" s="596" t="s">
        <v>138</v>
      </c>
      <c r="H303" s="596" t="s">
        <v>139</v>
      </c>
      <c r="I303" s="596" t="s">
        <v>140</v>
      </c>
      <c r="J303" s="596" t="s">
        <v>141</v>
      </c>
    </row>
    <row r="304" spans="1:11" ht="14.4" thickTop="1" thickBot="1">
      <c r="A304" s="1177" t="s">
        <v>32</v>
      </c>
      <c r="B304" s="590" t="s">
        <v>142</v>
      </c>
      <c r="C304" s="591">
        <v>66453</v>
      </c>
      <c r="D304" s="591">
        <v>851105.12</v>
      </c>
      <c r="E304" s="591" t="s">
        <v>143</v>
      </c>
      <c r="F304" s="591">
        <v>917558.12</v>
      </c>
      <c r="G304" s="591">
        <v>308378.73387913278</v>
      </c>
      <c r="H304" s="591">
        <v>137612.48410756807</v>
      </c>
      <c r="I304" s="591">
        <v>445991.21798670082</v>
      </c>
      <c r="J304" s="591">
        <v>-471566.90201329917</v>
      </c>
    </row>
    <row r="305" spans="1:10" ht="13.8" thickBot="1">
      <c r="A305" s="1171"/>
      <c r="B305" s="448" t="s">
        <v>144</v>
      </c>
      <c r="C305" s="449">
        <v>4213997.0282000005</v>
      </c>
      <c r="D305" s="449">
        <v>1363622.26</v>
      </c>
      <c r="E305" s="449" t="s">
        <v>143</v>
      </c>
      <c r="F305" s="449">
        <v>5577619.2882000003</v>
      </c>
      <c r="G305" s="449">
        <v>8503301.5509647727</v>
      </c>
      <c r="H305" s="449">
        <v>4250504.05492834</v>
      </c>
      <c r="I305" s="449">
        <v>12753805.605893113</v>
      </c>
      <c r="J305" s="449">
        <v>7176186.3176931124</v>
      </c>
    </row>
    <row r="306" spans="1:10" ht="13.8" thickBot="1">
      <c r="A306" s="1171"/>
      <c r="B306" s="448" t="s">
        <v>11</v>
      </c>
      <c r="C306" s="449">
        <v>34905.89</v>
      </c>
      <c r="D306" s="449">
        <v>346339.61</v>
      </c>
      <c r="E306" s="449" t="s">
        <v>143</v>
      </c>
      <c r="F306" s="449">
        <v>381245.5</v>
      </c>
      <c r="G306" s="449">
        <v>175461.82226356087</v>
      </c>
      <c r="H306" s="449">
        <v>68351.129605944574</v>
      </c>
      <c r="I306" s="449">
        <v>243812.95186950546</v>
      </c>
      <c r="J306" s="449">
        <v>-137432.54813049454</v>
      </c>
    </row>
    <row r="307" spans="1:10" ht="13.8" thickBot="1">
      <c r="A307" s="1171"/>
      <c r="B307" s="448" t="s">
        <v>53</v>
      </c>
      <c r="C307" s="450">
        <v>0</v>
      </c>
      <c r="D307" s="450">
        <v>321915.46000000002</v>
      </c>
      <c r="E307" s="449" t="s">
        <v>143</v>
      </c>
      <c r="F307" s="449">
        <v>321915.46000000002</v>
      </c>
      <c r="G307" s="449">
        <v>0</v>
      </c>
      <c r="H307" s="449">
        <v>0</v>
      </c>
      <c r="I307" s="449">
        <v>0</v>
      </c>
      <c r="J307" s="449">
        <v>-321915.46000000002</v>
      </c>
    </row>
    <row r="308" spans="1:10" ht="13.8" thickBot="1">
      <c r="A308" s="1171"/>
      <c r="B308" s="448" t="s">
        <v>13</v>
      </c>
      <c r="C308" s="449">
        <v>204285</v>
      </c>
      <c r="D308" s="449">
        <v>316994.71000000002</v>
      </c>
      <c r="E308" s="449" t="s">
        <v>143</v>
      </c>
      <c r="F308" s="449">
        <v>521279.71</v>
      </c>
      <c r="G308" s="449">
        <v>317100.2471610193</v>
      </c>
      <c r="H308" s="449">
        <v>155201.34781640806</v>
      </c>
      <c r="I308" s="449">
        <v>472301.59497742739</v>
      </c>
      <c r="J308" s="449">
        <v>-48978.115022572631</v>
      </c>
    </row>
    <row r="309" spans="1:10" ht="13.8" thickBot="1">
      <c r="A309" s="1171" t="s">
        <v>33</v>
      </c>
      <c r="B309" s="448" t="s">
        <v>14</v>
      </c>
      <c r="C309" s="449">
        <v>905566.09000000008</v>
      </c>
      <c r="D309" s="449">
        <v>1391981.43</v>
      </c>
      <c r="E309" s="449" t="s">
        <v>143</v>
      </c>
      <c r="F309" s="449">
        <v>2297547.52</v>
      </c>
      <c r="G309" s="449">
        <v>1410210.9091179646</v>
      </c>
      <c r="H309" s="449">
        <v>2258341.5638086754</v>
      </c>
      <c r="I309" s="449">
        <v>3668552.47292664</v>
      </c>
      <c r="J309" s="449">
        <v>1371004.9529266399</v>
      </c>
    </row>
    <row r="310" spans="1:10" ht="13.8" thickBot="1">
      <c r="A310" s="1171"/>
      <c r="B310" s="448" t="s">
        <v>113</v>
      </c>
      <c r="C310" s="449">
        <v>0</v>
      </c>
      <c r="D310" s="449">
        <v>295269.71999999997</v>
      </c>
      <c r="E310" s="449" t="s">
        <v>143</v>
      </c>
      <c r="F310" s="449">
        <v>295269.71999999997</v>
      </c>
      <c r="G310" s="449">
        <v>150283.76101626843</v>
      </c>
      <c r="H310" s="449">
        <v>187950.66264177652</v>
      </c>
      <c r="I310" s="449">
        <v>338234.42365804495</v>
      </c>
      <c r="J310" s="449">
        <v>42964.703658044979</v>
      </c>
    </row>
    <row r="311" spans="1:10" ht="13.8" thickBot="1">
      <c r="A311" s="1171"/>
      <c r="B311" s="448" t="s">
        <v>15</v>
      </c>
      <c r="C311" s="449">
        <v>0</v>
      </c>
      <c r="D311" s="449">
        <v>489686.44</v>
      </c>
      <c r="E311" s="449" t="s">
        <v>143</v>
      </c>
      <c r="F311" s="449">
        <v>489686.44</v>
      </c>
      <c r="G311" s="449">
        <v>313355.7111870494</v>
      </c>
      <c r="H311" s="449">
        <v>129468.93630896724</v>
      </c>
      <c r="I311" s="449">
        <v>442824.64749601664</v>
      </c>
      <c r="J311" s="449">
        <v>-46861.792503983364</v>
      </c>
    </row>
    <row r="312" spans="1:10" ht="13.8" thickBot="1">
      <c r="A312" s="1172"/>
      <c r="B312" s="448" t="s">
        <v>115</v>
      </c>
      <c r="C312" s="450">
        <v>840988.25999999989</v>
      </c>
      <c r="D312" s="450">
        <v>1055837.1399999999</v>
      </c>
      <c r="E312" s="449" t="s">
        <v>143</v>
      </c>
      <c r="F312" s="449">
        <v>1896825.4</v>
      </c>
      <c r="G312" s="449">
        <v>2888518.7017197795</v>
      </c>
      <c r="H312" s="449">
        <v>1163203.2721153391</v>
      </c>
      <c r="I312" s="449">
        <v>4051721.9738351186</v>
      </c>
      <c r="J312" s="449">
        <v>2154896.5738351187</v>
      </c>
    </row>
    <row r="313" spans="1:10" ht="13.8" thickBot="1">
      <c r="A313" s="1171" t="s">
        <v>34</v>
      </c>
      <c r="B313" s="850" t="s">
        <v>17</v>
      </c>
      <c r="C313" s="449">
        <v>0</v>
      </c>
      <c r="D313" s="449">
        <v>1076611.1299999999</v>
      </c>
      <c r="E313" s="449" t="s">
        <v>143</v>
      </c>
      <c r="F313" s="449">
        <v>1076611.1299999999</v>
      </c>
      <c r="G313" s="449">
        <v>481449.32009382488</v>
      </c>
      <c r="H313" s="449">
        <v>283202.54152646242</v>
      </c>
      <c r="I313" s="449">
        <v>764651.86162028729</v>
      </c>
      <c r="J313" s="449">
        <v>-311959.26837971259</v>
      </c>
    </row>
    <row r="314" spans="1:10" ht="13.8" thickBot="1">
      <c r="A314" s="1171"/>
      <c r="B314" s="850" t="s">
        <v>145</v>
      </c>
      <c r="C314" s="449">
        <v>0</v>
      </c>
      <c r="D314" s="449">
        <v>173400.71000000002</v>
      </c>
      <c r="E314" s="449" t="s">
        <v>143</v>
      </c>
      <c r="F314" s="449">
        <v>173400.71000000002</v>
      </c>
      <c r="G314" s="449">
        <v>0</v>
      </c>
      <c r="H314" s="449">
        <v>0</v>
      </c>
      <c r="I314" s="449">
        <v>0</v>
      </c>
      <c r="J314" s="449">
        <v>-173400.71000000002</v>
      </c>
    </row>
    <row r="315" spans="1:10" ht="13.8" thickBot="1">
      <c r="A315" s="1171"/>
      <c r="B315" s="850" t="s">
        <v>146</v>
      </c>
      <c r="C315" s="449">
        <v>0</v>
      </c>
      <c r="D315" s="449">
        <v>26136.100000000002</v>
      </c>
      <c r="E315" s="449" t="s">
        <v>143</v>
      </c>
      <c r="F315" s="449">
        <v>26136.100000000002</v>
      </c>
      <c r="G315" s="449">
        <v>0</v>
      </c>
      <c r="H315" s="449">
        <v>0</v>
      </c>
      <c r="I315" s="449">
        <v>0</v>
      </c>
      <c r="J315" s="449">
        <v>-26136.100000000002</v>
      </c>
    </row>
    <row r="316" spans="1:10" ht="13.8" thickBot="1">
      <c r="A316" s="1175" t="s">
        <v>35</v>
      </c>
      <c r="B316" s="850" t="s">
        <v>20</v>
      </c>
      <c r="C316" s="449">
        <v>10299.684580303105</v>
      </c>
      <c r="D316" s="449">
        <v>16433.91</v>
      </c>
      <c r="E316" s="449" t="s">
        <v>143</v>
      </c>
      <c r="F316" s="449">
        <v>26733.594580303106</v>
      </c>
      <c r="G316" s="449">
        <v>8039.9988392699679</v>
      </c>
      <c r="H316" s="449">
        <v>67470.871284525638</v>
      </c>
      <c r="I316" s="449">
        <v>75510.870123795612</v>
      </c>
      <c r="J316" s="449">
        <v>48777.275543492506</v>
      </c>
    </row>
    <row r="317" spans="1:10" ht="13.8" thickBot="1">
      <c r="A317" s="1175"/>
      <c r="B317" s="850" t="s">
        <v>19</v>
      </c>
      <c r="C317" s="449">
        <v>913643.38086382474</v>
      </c>
      <c r="D317" s="449">
        <v>2064925.24</v>
      </c>
      <c r="E317" s="449" t="s">
        <v>143</v>
      </c>
      <c r="F317" s="449">
        <v>2978568.6208638246</v>
      </c>
      <c r="G317" s="449">
        <v>662518.30508592702</v>
      </c>
      <c r="H317" s="449">
        <v>4795829.5309040826</v>
      </c>
      <c r="I317" s="449">
        <v>5458347.8359900098</v>
      </c>
      <c r="J317" s="449">
        <v>2479779.2151261852</v>
      </c>
    </row>
    <row r="318" spans="1:10" ht="13.8" thickBot="1">
      <c r="A318" s="1176"/>
      <c r="B318" s="850" t="s">
        <v>21</v>
      </c>
      <c r="C318" s="449">
        <v>321197.5</v>
      </c>
      <c r="D318" s="449">
        <v>404955.69</v>
      </c>
      <c r="E318" s="449" t="s">
        <v>143</v>
      </c>
      <c r="F318" s="449">
        <v>726153.19</v>
      </c>
      <c r="G318" s="449">
        <v>0</v>
      </c>
      <c r="H318" s="449">
        <v>1253983.2965528797</v>
      </c>
      <c r="I318" s="449">
        <v>1253983.2965528797</v>
      </c>
      <c r="J318" s="449">
        <v>527830.10655287979</v>
      </c>
    </row>
    <row r="319" spans="1:10" ht="13.8" thickBot="1">
      <c r="A319" s="589" t="s">
        <v>119</v>
      </c>
      <c r="B319" s="589" t="s">
        <v>147</v>
      </c>
      <c r="C319" s="592">
        <v>7511335.8336441275</v>
      </c>
      <c r="D319" s="592">
        <v>10196859.359999998</v>
      </c>
      <c r="E319" s="592" t="s">
        <v>143</v>
      </c>
      <c r="F319" s="592">
        <v>17708195.193644125</v>
      </c>
      <c r="G319" s="592">
        <v>15218619.061328571</v>
      </c>
      <c r="H319" s="592">
        <v>14751119.691600969</v>
      </c>
      <c r="I319" s="592">
        <v>29969738.752929538</v>
      </c>
      <c r="J319" s="592">
        <f>SUM(J304:J318)</f>
        <v>12263188.249285409</v>
      </c>
    </row>
    <row r="320" spans="1:10">
      <c r="A320" s="606" t="s">
        <v>740</v>
      </c>
      <c r="B320" s="219"/>
      <c r="C320" s="219"/>
      <c r="D320" s="219"/>
      <c r="E320" s="219"/>
      <c r="F320" s="219"/>
      <c r="G320" s="219"/>
      <c r="H320" s="219"/>
      <c r="I320" s="219"/>
      <c r="J320" s="219"/>
    </row>
    <row r="321" spans="1:10">
      <c r="A321" s="7" t="s">
        <v>148</v>
      </c>
    </row>
    <row r="322" spans="1:10">
      <c r="F322" s="72"/>
    </row>
    <row r="324" spans="1:10">
      <c r="A324" s="4" t="s">
        <v>149</v>
      </c>
    </row>
    <row r="325" spans="1:10" ht="53.4" thickBot="1">
      <c r="A325" s="595" t="s">
        <v>23</v>
      </c>
      <c r="B325" s="595" t="s">
        <v>46</v>
      </c>
      <c r="C325" s="596" t="s">
        <v>134</v>
      </c>
      <c r="D325" s="596" t="s">
        <v>135</v>
      </c>
      <c r="E325" s="596" t="s">
        <v>136</v>
      </c>
      <c r="F325" s="596" t="s">
        <v>137</v>
      </c>
      <c r="G325" s="848" t="s">
        <v>150</v>
      </c>
      <c r="H325" s="848" t="s">
        <v>140</v>
      </c>
      <c r="I325" s="596" t="s">
        <v>141</v>
      </c>
      <c r="J325"/>
    </row>
    <row r="326" spans="1:10" ht="14.4" thickTop="1" thickBot="1">
      <c r="A326" s="1177" t="s">
        <v>32</v>
      </c>
      <c r="B326" s="448" t="s">
        <v>142</v>
      </c>
      <c r="C326" s="594">
        <v>574233</v>
      </c>
      <c r="D326" s="594">
        <v>1067840.6499999999</v>
      </c>
      <c r="E326" s="594" t="s">
        <v>143</v>
      </c>
      <c r="F326" s="594">
        <f>SUM(C326:D326)</f>
        <v>1642073.65</v>
      </c>
      <c r="G326" s="594">
        <v>2468351.732565878</v>
      </c>
      <c r="H326" s="594">
        <v>2468351.732565878</v>
      </c>
      <c r="I326" s="594">
        <f>H326-F326</f>
        <v>826278.08256587805</v>
      </c>
      <c r="J326"/>
    </row>
    <row r="327" spans="1:10" ht="13.8" thickBot="1">
      <c r="A327" s="1171"/>
      <c r="B327" s="448" t="s">
        <v>144</v>
      </c>
      <c r="C327" s="594">
        <v>4893815.6400000006</v>
      </c>
      <c r="D327" s="594">
        <v>1454210.7699999996</v>
      </c>
      <c r="E327" s="594" t="s">
        <v>143</v>
      </c>
      <c r="F327" s="594">
        <f t="shared" ref="F327:F340" si="23">SUM(C327:D327)</f>
        <v>6348026.4100000001</v>
      </c>
      <c r="G327" s="594">
        <v>20813271.957074389</v>
      </c>
      <c r="H327" s="594">
        <v>20813271.957074389</v>
      </c>
      <c r="I327" s="594">
        <f t="shared" ref="I327:I340" si="24">H327-F327</f>
        <v>14465245.547074389</v>
      </c>
      <c r="J327"/>
    </row>
    <row r="328" spans="1:10" ht="13.8" thickBot="1">
      <c r="A328" s="1171"/>
      <c r="B328" s="448" t="s">
        <v>11</v>
      </c>
      <c r="C328" s="594">
        <v>0</v>
      </c>
      <c r="D328" s="594">
        <v>265895.21999999997</v>
      </c>
      <c r="E328" s="594" t="s">
        <v>143</v>
      </c>
      <c r="F328" s="594">
        <f t="shared" si="23"/>
        <v>265895.21999999997</v>
      </c>
      <c r="G328" s="594">
        <v>0</v>
      </c>
      <c r="H328" s="594">
        <v>0</v>
      </c>
      <c r="I328" s="594">
        <f t="shared" si="24"/>
        <v>-265895.21999999997</v>
      </c>
      <c r="J328"/>
    </row>
    <row r="329" spans="1:10" ht="13.8" thickBot="1">
      <c r="A329" s="1171"/>
      <c r="B329" s="448" t="s">
        <v>53</v>
      </c>
      <c r="C329" s="609">
        <v>95559.14</v>
      </c>
      <c r="D329" s="609">
        <v>304295.16000000009</v>
      </c>
      <c r="E329" s="594" t="s">
        <v>143</v>
      </c>
      <c r="F329" s="594">
        <f t="shared" si="23"/>
        <v>399854.3000000001</v>
      </c>
      <c r="G329" s="594">
        <v>764937.52658154268</v>
      </c>
      <c r="H329" s="594">
        <v>764937.52658154268</v>
      </c>
      <c r="I329" s="594">
        <f t="shared" si="24"/>
        <v>365083.22658154258</v>
      </c>
      <c r="J329"/>
    </row>
    <row r="330" spans="1:10" ht="13.8" thickBot="1">
      <c r="A330" s="1171"/>
      <c r="B330" s="448" t="s">
        <v>13</v>
      </c>
      <c r="C330" s="594">
        <v>378755.4499999999</v>
      </c>
      <c r="D330" s="594">
        <v>304073.14000000019</v>
      </c>
      <c r="E330" s="594" t="s">
        <v>143</v>
      </c>
      <c r="F330" s="594">
        <f t="shared" si="23"/>
        <v>682828.59000000008</v>
      </c>
      <c r="G330" s="594">
        <v>1145226.9072053425</v>
      </c>
      <c r="H330" s="594">
        <v>1145226.9072053425</v>
      </c>
      <c r="I330" s="594">
        <f t="shared" si="24"/>
        <v>462398.31720534246</v>
      </c>
      <c r="J330"/>
    </row>
    <row r="331" spans="1:10" ht="13.8" thickBot="1">
      <c r="A331" s="1171" t="s">
        <v>33</v>
      </c>
      <c r="B331" s="448" t="s">
        <v>14</v>
      </c>
      <c r="C331" s="594">
        <v>1630151.4400000002</v>
      </c>
      <c r="D331" s="594">
        <v>1448263.4199999997</v>
      </c>
      <c r="E331" s="594" t="s">
        <v>143</v>
      </c>
      <c r="F331" s="594">
        <f t="shared" si="23"/>
        <v>3078414.86</v>
      </c>
      <c r="G331" s="594">
        <v>5696414.8168226825</v>
      </c>
      <c r="H331" s="594">
        <v>5696414.8168226825</v>
      </c>
      <c r="I331" s="594">
        <f t="shared" si="24"/>
        <v>2617999.9568226826</v>
      </c>
      <c r="J331"/>
    </row>
    <row r="332" spans="1:10" ht="13.8" thickBot="1">
      <c r="A332" s="1171"/>
      <c r="B332" s="448" t="s">
        <v>113</v>
      </c>
      <c r="C332" s="594">
        <v>0</v>
      </c>
      <c r="D332" s="594">
        <v>0</v>
      </c>
      <c r="E332" s="594" t="s">
        <v>143</v>
      </c>
      <c r="F332" s="594">
        <f t="shared" si="23"/>
        <v>0</v>
      </c>
      <c r="G332" s="594">
        <v>0</v>
      </c>
      <c r="H332" s="594">
        <v>0</v>
      </c>
      <c r="I332" s="594">
        <f t="shared" si="24"/>
        <v>0</v>
      </c>
      <c r="J332"/>
    </row>
    <row r="333" spans="1:10" ht="13.8" thickBot="1">
      <c r="A333" s="1171"/>
      <c r="B333" s="448" t="s">
        <v>15</v>
      </c>
      <c r="C333" s="594">
        <v>-6438</v>
      </c>
      <c r="D333" s="594">
        <v>631004.27000000014</v>
      </c>
      <c r="E333" s="594" t="s">
        <v>143</v>
      </c>
      <c r="F333" s="594">
        <f t="shared" si="23"/>
        <v>624566.27000000014</v>
      </c>
      <c r="G333" s="594">
        <v>992654.28181688057</v>
      </c>
      <c r="H333" s="594">
        <v>992654.28181688057</v>
      </c>
      <c r="I333" s="594">
        <f t="shared" si="24"/>
        <v>368088.01181688043</v>
      </c>
      <c r="J333"/>
    </row>
    <row r="334" spans="1:10" ht="13.8" thickBot="1">
      <c r="A334" s="1172"/>
      <c r="B334" s="448" t="s">
        <v>115</v>
      </c>
      <c r="C334" s="609">
        <v>661360.32999999961</v>
      </c>
      <c r="D334" s="609">
        <v>842555.16999999993</v>
      </c>
      <c r="E334" s="594" t="s">
        <v>143</v>
      </c>
      <c r="F334" s="594">
        <f t="shared" si="23"/>
        <v>1503915.4999999995</v>
      </c>
      <c r="G334" s="594">
        <v>2487720.6734240162</v>
      </c>
      <c r="H334" s="594">
        <v>2487720.6734240162</v>
      </c>
      <c r="I334" s="594">
        <f t="shared" si="24"/>
        <v>983805.17342401668</v>
      </c>
      <c r="J334"/>
    </row>
    <row r="335" spans="1:10" ht="13.8" thickBot="1">
      <c r="A335" s="1171" t="s">
        <v>34</v>
      </c>
      <c r="B335" s="850" t="s">
        <v>17</v>
      </c>
      <c r="C335" s="594">
        <v>0</v>
      </c>
      <c r="D335" s="594">
        <v>1229751.8400000001</v>
      </c>
      <c r="E335" s="594" t="s">
        <v>143</v>
      </c>
      <c r="F335" s="594">
        <f t="shared" si="23"/>
        <v>1229751.8400000001</v>
      </c>
      <c r="G335" s="594">
        <v>1049119.4367864288</v>
      </c>
      <c r="H335" s="594">
        <v>1049119.4367864288</v>
      </c>
      <c r="I335" s="594">
        <f t="shared" si="24"/>
        <v>-180632.40321357129</v>
      </c>
      <c r="J335"/>
    </row>
    <row r="336" spans="1:10" ht="13.8" thickBot="1">
      <c r="A336" s="1171"/>
      <c r="B336" s="850" t="s">
        <v>145</v>
      </c>
      <c r="C336" s="594">
        <v>0</v>
      </c>
      <c r="D336" s="594">
        <v>48308.559999999983</v>
      </c>
      <c r="E336" s="594" t="s">
        <v>143</v>
      </c>
      <c r="F336" s="594">
        <f t="shared" si="23"/>
        <v>48308.559999999983</v>
      </c>
      <c r="G336" s="594">
        <v>0</v>
      </c>
      <c r="H336" s="594">
        <v>0</v>
      </c>
      <c r="I336" s="594">
        <f t="shared" si="24"/>
        <v>-48308.559999999983</v>
      </c>
      <c r="J336"/>
    </row>
    <row r="337" spans="1:13" ht="13.8" thickBot="1">
      <c r="A337" s="1171"/>
      <c r="B337" s="850" t="s">
        <v>146</v>
      </c>
      <c r="C337" s="594">
        <v>0</v>
      </c>
      <c r="D337" s="594">
        <v>12277.759999999998</v>
      </c>
      <c r="E337" s="594" t="s">
        <v>143</v>
      </c>
      <c r="F337" s="594">
        <f t="shared" si="23"/>
        <v>12277.759999999998</v>
      </c>
      <c r="G337" s="594">
        <v>0</v>
      </c>
      <c r="H337" s="594">
        <v>0</v>
      </c>
      <c r="I337" s="594">
        <f t="shared" si="24"/>
        <v>-12277.759999999998</v>
      </c>
      <c r="J337"/>
    </row>
    <row r="338" spans="1:13" ht="13.8" thickBot="1">
      <c r="A338" s="1175" t="s">
        <v>35</v>
      </c>
      <c r="B338" s="850" t="s">
        <v>20</v>
      </c>
      <c r="C338" s="594">
        <v>0</v>
      </c>
      <c r="D338" s="594">
        <v>191668.97</v>
      </c>
      <c r="E338" s="594" t="s">
        <v>143</v>
      </c>
      <c r="F338" s="594">
        <f t="shared" si="23"/>
        <v>191668.97</v>
      </c>
      <c r="G338" s="594">
        <v>475605.98668600293</v>
      </c>
      <c r="H338" s="594">
        <v>475605.98668600293</v>
      </c>
      <c r="I338" s="594">
        <f t="shared" si="24"/>
        <v>283937.01668600296</v>
      </c>
      <c r="J338"/>
    </row>
    <row r="339" spans="1:13" ht="13.8" thickBot="1">
      <c r="A339" s="1175"/>
      <c r="B339" s="850" t="s">
        <v>19</v>
      </c>
      <c r="C339" s="594">
        <v>13275</v>
      </c>
      <c r="D339" s="594">
        <v>3766971.9000000004</v>
      </c>
      <c r="E339" s="594" t="s">
        <v>143</v>
      </c>
      <c r="F339" s="594">
        <f t="shared" si="23"/>
        <v>3780246.9000000004</v>
      </c>
      <c r="G339" s="594">
        <v>16227390.904085455</v>
      </c>
      <c r="H339" s="594">
        <v>16227390.904085455</v>
      </c>
      <c r="I339" s="594">
        <f t="shared" si="24"/>
        <v>12447144.004085455</v>
      </c>
      <c r="J339"/>
    </row>
    <row r="340" spans="1:13" ht="13.8" thickBot="1">
      <c r="A340" s="1176"/>
      <c r="B340" s="850" t="s">
        <v>21</v>
      </c>
      <c r="C340" s="594">
        <v>1225931.6699999995</v>
      </c>
      <c r="D340" s="594">
        <v>766596.22</v>
      </c>
      <c r="E340" s="594" t="s">
        <v>143</v>
      </c>
      <c r="F340" s="594">
        <f t="shared" si="23"/>
        <v>1992527.8899999994</v>
      </c>
      <c r="G340" s="594">
        <v>2206017.7208889495</v>
      </c>
      <c r="H340" s="594">
        <v>2206017.7208889495</v>
      </c>
      <c r="I340" s="594">
        <f t="shared" si="24"/>
        <v>213489.83088895003</v>
      </c>
      <c r="J340"/>
    </row>
    <row r="341" spans="1:13" ht="13.8" thickBot="1">
      <c r="A341" s="91" t="s">
        <v>119</v>
      </c>
      <c r="B341" s="91" t="s">
        <v>147</v>
      </c>
      <c r="C341" s="593">
        <f>SUM(C326:C340)</f>
        <v>9466643.6699999999</v>
      </c>
      <c r="D341" s="593">
        <f>SUM(D326:D340)</f>
        <v>12333713.049999999</v>
      </c>
      <c r="E341" s="594" t="s">
        <v>143</v>
      </c>
      <c r="F341" s="593">
        <f>SUM(F326:F340)</f>
        <v>21800356.719999999</v>
      </c>
      <c r="G341" s="593">
        <f>SUM(G326:G340)</f>
        <v>54326711.943937577</v>
      </c>
      <c r="H341" s="593">
        <f>SUM(H326:H340)</f>
        <v>54326711.943937577</v>
      </c>
      <c r="I341" s="593">
        <f>SUM(I326:I340)</f>
        <v>32526355.223937567</v>
      </c>
      <c r="J341"/>
    </row>
    <row r="342" spans="1:13">
      <c r="A342" s="606" t="s">
        <v>740</v>
      </c>
      <c r="B342" s="219"/>
      <c r="C342" s="219"/>
      <c r="D342" s="219"/>
      <c r="E342" s="219"/>
      <c r="F342" s="219"/>
      <c r="G342" s="219"/>
      <c r="H342" s="219"/>
      <c r="I342" s="219"/>
      <c r="J342" s="219"/>
    </row>
    <row r="343" spans="1:13">
      <c r="A343" s="7" t="s">
        <v>151</v>
      </c>
    </row>
    <row r="344" spans="1:13" s="1120" customFormat="1">
      <c r="B344" s="983"/>
      <c r="C344" s="999"/>
      <c r="D344" s="999"/>
      <c r="E344" s="999"/>
      <c r="F344" s="999"/>
      <c r="G344" s="999"/>
      <c r="H344" s="999"/>
      <c r="I344" s="999"/>
      <c r="J344" s="999"/>
      <c r="K344" s="430"/>
      <c r="L344" s="999"/>
      <c r="M344" s="999"/>
    </row>
    <row r="345" spans="1:13" s="1120" customFormat="1">
      <c r="A345" s="1119" t="s">
        <v>152</v>
      </c>
      <c r="B345" s="983"/>
      <c r="C345" s="999"/>
      <c r="D345" s="999"/>
      <c r="E345" s="999"/>
      <c r="F345" s="999"/>
      <c r="G345" s="999"/>
      <c r="H345" s="999"/>
      <c r="I345" s="999"/>
      <c r="J345" s="999"/>
      <c r="K345" s="430"/>
      <c r="L345" s="999"/>
      <c r="M345" s="999"/>
    </row>
    <row r="346" spans="1:13" s="1120" customFormat="1" ht="53.4" thickBot="1">
      <c r="A346" s="595" t="s">
        <v>23</v>
      </c>
      <c r="B346" s="595" t="s">
        <v>46</v>
      </c>
      <c r="C346" s="596" t="s">
        <v>134</v>
      </c>
      <c r="D346" s="596" t="s">
        <v>135</v>
      </c>
      <c r="E346" s="596" t="s">
        <v>136</v>
      </c>
      <c r="F346" s="596" t="s">
        <v>137</v>
      </c>
      <c r="G346" s="1114" t="s">
        <v>150</v>
      </c>
      <c r="H346" s="1114" t="s">
        <v>140</v>
      </c>
      <c r="I346" s="596" t="s">
        <v>141</v>
      </c>
      <c r="K346" s="430"/>
      <c r="L346" s="999"/>
      <c r="M346" s="999"/>
    </row>
    <row r="347" spans="1:13" s="1120" customFormat="1" ht="14.4" thickTop="1" thickBot="1">
      <c r="A347" s="1177" t="s">
        <v>32</v>
      </c>
      <c r="B347" s="448" t="s">
        <v>142</v>
      </c>
      <c r="C347" s="738">
        <v>1509099.54</v>
      </c>
      <c r="D347" s="738">
        <v>1100536.52</v>
      </c>
      <c r="E347" s="594"/>
      <c r="F347" s="738">
        <f t="shared" ref="F347:F361" si="25">SUM(C347:D347)</f>
        <v>2609636.06</v>
      </c>
      <c r="G347" s="738">
        <v>6333390.9864116218</v>
      </c>
      <c r="H347" s="738">
        <f t="shared" ref="H347:H361" si="26">G347</f>
        <v>6333390.9864116218</v>
      </c>
      <c r="I347" s="738">
        <f t="shared" ref="I347:I362" si="27">H347-F347</f>
        <v>3723754.9264116217</v>
      </c>
      <c r="K347" s="430"/>
      <c r="L347" s="999"/>
      <c r="M347" s="999"/>
    </row>
    <row r="348" spans="1:13" s="1120" customFormat="1" ht="13.8" thickBot="1">
      <c r="A348" s="1171"/>
      <c r="B348" s="448" t="s">
        <v>144</v>
      </c>
      <c r="C348" s="738">
        <v>1438100.72</v>
      </c>
      <c r="D348" s="738">
        <v>1075940.76</v>
      </c>
      <c r="E348" s="594"/>
      <c r="F348" s="738">
        <f t="shared" si="25"/>
        <v>2514041.48</v>
      </c>
      <c r="G348" s="738">
        <v>9208177.1963685825</v>
      </c>
      <c r="H348" s="738">
        <f t="shared" si="26"/>
        <v>9208177.1963685825</v>
      </c>
      <c r="I348" s="738">
        <f t="shared" si="27"/>
        <v>6694135.7163685821</v>
      </c>
      <c r="K348" s="430"/>
      <c r="L348" s="999"/>
      <c r="M348" s="999"/>
    </row>
    <row r="349" spans="1:13" s="1120" customFormat="1" ht="13.8" thickBot="1">
      <c r="A349" s="1171"/>
      <c r="B349" s="448" t="s">
        <v>11</v>
      </c>
      <c r="C349" s="738">
        <v>415707</v>
      </c>
      <c r="D349" s="738">
        <v>246117.59</v>
      </c>
      <c r="E349" s="594"/>
      <c r="F349" s="738">
        <f t="shared" si="25"/>
        <v>661824.59</v>
      </c>
      <c r="G349" s="738">
        <v>1440199.8663952718</v>
      </c>
      <c r="H349" s="738">
        <f t="shared" si="26"/>
        <v>1440199.8663952718</v>
      </c>
      <c r="I349" s="738">
        <f t="shared" si="27"/>
        <v>778375.27639527188</v>
      </c>
      <c r="K349" s="430"/>
      <c r="L349" s="999"/>
      <c r="M349" s="999"/>
    </row>
    <row r="350" spans="1:13" s="1120" customFormat="1" ht="13.8" thickBot="1">
      <c r="A350" s="1171"/>
      <c r="B350" s="448" t="s">
        <v>53</v>
      </c>
      <c r="C350" s="738">
        <v>6695.05</v>
      </c>
      <c r="D350" s="738">
        <v>280809.36</v>
      </c>
      <c r="E350" s="594"/>
      <c r="F350" s="738">
        <f t="shared" si="25"/>
        <v>287504.40999999997</v>
      </c>
      <c r="G350" s="738">
        <v>-12469.896254885562</v>
      </c>
      <c r="H350" s="738">
        <f t="shared" si="26"/>
        <v>-12469.896254885562</v>
      </c>
      <c r="I350" s="738">
        <f t="shared" si="27"/>
        <v>-299974.30625488551</v>
      </c>
      <c r="K350" s="430"/>
      <c r="L350" s="999"/>
      <c r="M350" s="999"/>
    </row>
    <row r="351" spans="1:13" s="1120" customFormat="1" ht="13.8" thickBot="1">
      <c r="A351" s="1171"/>
      <c r="B351" s="448" t="s">
        <v>13</v>
      </c>
      <c r="C351" s="738">
        <v>22343.65</v>
      </c>
      <c r="D351" s="738">
        <v>89190.61</v>
      </c>
      <c r="E351" s="594"/>
      <c r="F351" s="738">
        <f t="shared" si="25"/>
        <v>111534.26000000001</v>
      </c>
      <c r="G351" s="738">
        <v>40870.13488907845</v>
      </c>
      <c r="H351" s="738">
        <f t="shared" si="26"/>
        <v>40870.13488907845</v>
      </c>
      <c r="I351" s="738">
        <f t="shared" si="27"/>
        <v>-70664.125110921566</v>
      </c>
      <c r="K351" s="430"/>
      <c r="L351" s="999"/>
      <c r="M351" s="999"/>
    </row>
    <row r="352" spans="1:13" s="1120" customFormat="1" ht="13.8" thickBot="1">
      <c r="A352" s="1171" t="s">
        <v>33</v>
      </c>
      <c r="B352" s="448" t="s">
        <v>14</v>
      </c>
      <c r="C352" s="738">
        <v>989804.46</v>
      </c>
      <c r="D352" s="738">
        <v>1633181.93</v>
      </c>
      <c r="E352" s="594"/>
      <c r="F352" s="738">
        <f t="shared" si="25"/>
        <v>2622986.3899999997</v>
      </c>
      <c r="G352" s="738">
        <v>3303379.2531815446</v>
      </c>
      <c r="H352" s="738">
        <f t="shared" si="26"/>
        <v>3303379.2531815446</v>
      </c>
      <c r="I352" s="738">
        <f t="shared" si="27"/>
        <v>680392.86318154493</v>
      </c>
      <c r="K352" s="430"/>
      <c r="L352" s="999"/>
      <c r="M352" s="999"/>
    </row>
    <row r="353" spans="1:13" s="1120" customFormat="1" ht="13.8" thickBot="1">
      <c r="A353" s="1171"/>
      <c r="B353" s="448" t="s">
        <v>113</v>
      </c>
      <c r="C353" s="738">
        <v>0</v>
      </c>
      <c r="D353" s="738">
        <v>0</v>
      </c>
      <c r="E353" s="594"/>
      <c r="F353" s="738">
        <f t="shared" si="25"/>
        <v>0</v>
      </c>
      <c r="G353" s="738">
        <v>0</v>
      </c>
      <c r="H353" s="738">
        <f t="shared" si="26"/>
        <v>0</v>
      </c>
      <c r="I353" s="738">
        <f t="shared" si="27"/>
        <v>0</v>
      </c>
      <c r="K353" s="430"/>
      <c r="L353" s="999"/>
      <c r="M353" s="999"/>
    </row>
    <row r="354" spans="1:13" s="1120" customFormat="1" ht="13.8" thickBot="1">
      <c r="A354" s="1171"/>
      <c r="B354" s="448" t="s">
        <v>15</v>
      </c>
      <c r="C354" s="738">
        <v>390017.86</v>
      </c>
      <c r="D354" s="738">
        <v>669123.07999999996</v>
      </c>
      <c r="E354" s="594"/>
      <c r="F354" s="738">
        <f t="shared" si="25"/>
        <v>1059140.94</v>
      </c>
      <c r="G354" s="738">
        <v>1199963.1458668811</v>
      </c>
      <c r="H354" s="738">
        <f t="shared" si="26"/>
        <v>1199963.1458668811</v>
      </c>
      <c r="I354" s="738">
        <f t="shared" si="27"/>
        <v>140822.20586688118</v>
      </c>
      <c r="K354" s="430"/>
      <c r="L354" s="999"/>
      <c r="M354" s="999"/>
    </row>
    <row r="355" spans="1:13" s="1120" customFormat="1" ht="13.8" thickBot="1">
      <c r="A355" s="1172"/>
      <c r="B355" s="448" t="s">
        <v>115</v>
      </c>
      <c r="C355" s="738">
        <v>291932.48</v>
      </c>
      <c r="D355" s="738">
        <v>461418.67</v>
      </c>
      <c r="E355" s="594"/>
      <c r="F355" s="738">
        <f t="shared" si="25"/>
        <v>753351.14999999991</v>
      </c>
      <c r="G355" s="738">
        <v>1311612.1514554969</v>
      </c>
      <c r="H355" s="738">
        <f t="shared" si="26"/>
        <v>1311612.1514554969</v>
      </c>
      <c r="I355" s="738">
        <f t="shared" si="27"/>
        <v>558261.001455497</v>
      </c>
      <c r="K355" s="430"/>
      <c r="L355" s="999"/>
      <c r="M355" s="999"/>
    </row>
    <row r="356" spans="1:13" s="1120" customFormat="1" ht="13.8" thickBot="1">
      <c r="A356" s="1171" t="s">
        <v>34</v>
      </c>
      <c r="B356" s="1117" t="s">
        <v>17</v>
      </c>
      <c r="C356" s="738">
        <v>0</v>
      </c>
      <c r="D356" s="738">
        <v>772918.45</v>
      </c>
      <c r="E356" s="594"/>
      <c r="F356" s="738">
        <f t="shared" si="25"/>
        <v>772918.45</v>
      </c>
      <c r="G356" s="738">
        <v>796334.09419459372</v>
      </c>
      <c r="H356" s="738">
        <f t="shared" si="26"/>
        <v>796334.09419459372</v>
      </c>
      <c r="I356" s="738">
        <f t="shared" si="27"/>
        <v>23415.644194593769</v>
      </c>
      <c r="K356" s="430"/>
      <c r="L356" s="999"/>
      <c r="M356" s="999"/>
    </row>
    <row r="357" spans="1:13" s="1120" customFormat="1" ht="13.8" thickBot="1">
      <c r="A357" s="1171"/>
      <c r="B357" s="1117" t="s">
        <v>145</v>
      </c>
      <c r="C357" s="738">
        <v>0</v>
      </c>
      <c r="D357" s="738">
        <v>20111.54</v>
      </c>
      <c r="E357" s="594"/>
      <c r="F357" s="738">
        <f t="shared" si="25"/>
        <v>20111.54</v>
      </c>
      <c r="G357" s="738">
        <v>0</v>
      </c>
      <c r="H357" s="738">
        <f t="shared" si="26"/>
        <v>0</v>
      </c>
      <c r="I357" s="738">
        <f t="shared" si="27"/>
        <v>-20111.54</v>
      </c>
      <c r="K357" s="430"/>
      <c r="L357" s="999"/>
      <c r="M357" s="999"/>
    </row>
    <row r="358" spans="1:13" s="1120" customFormat="1" ht="13.8" thickBot="1">
      <c r="A358" s="1171"/>
      <c r="B358" s="1117" t="s">
        <v>146</v>
      </c>
      <c r="C358" s="738">
        <v>0</v>
      </c>
      <c r="D358" s="738">
        <v>11883.71</v>
      </c>
      <c r="E358" s="594"/>
      <c r="F358" s="738">
        <f t="shared" si="25"/>
        <v>11883.71</v>
      </c>
      <c r="G358" s="738">
        <v>0</v>
      </c>
      <c r="H358" s="738">
        <f t="shared" si="26"/>
        <v>0</v>
      </c>
      <c r="I358" s="738">
        <f t="shared" si="27"/>
        <v>-11883.71</v>
      </c>
      <c r="K358" s="430"/>
      <c r="L358" s="999"/>
      <c r="M358" s="999"/>
    </row>
    <row r="359" spans="1:13" s="1120" customFormat="1" ht="13.8" thickBot="1">
      <c r="A359" s="1175" t="s">
        <v>35</v>
      </c>
      <c r="B359" s="1117" t="s">
        <v>20</v>
      </c>
      <c r="C359" s="738">
        <v>2075</v>
      </c>
      <c r="D359" s="738">
        <v>132171.24</v>
      </c>
      <c r="E359" s="594"/>
      <c r="F359" s="738">
        <f t="shared" si="25"/>
        <v>134246.24</v>
      </c>
      <c r="G359" s="738">
        <v>180229.68402559261</v>
      </c>
      <c r="H359" s="738">
        <f t="shared" si="26"/>
        <v>180229.68402559261</v>
      </c>
      <c r="I359" s="738">
        <f t="shared" si="27"/>
        <v>45983.444025592617</v>
      </c>
      <c r="K359" s="430"/>
      <c r="L359" s="999"/>
      <c r="M359" s="999"/>
    </row>
    <row r="360" spans="1:13" s="1120" customFormat="1" ht="13.8" thickBot="1">
      <c r="A360" s="1175"/>
      <c r="B360" s="1117" t="s">
        <v>19</v>
      </c>
      <c r="C360" s="738">
        <v>241250</v>
      </c>
      <c r="D360" s="738">
        <v>1887478.51</v>
      </c>
      <c r="E360" s="594"/>
      <c r="F360" s="738">
        <f t="shared" si="25"/>
        <v>2128728.5099999998</v>
      </c>
      <c r="G360" s="738">
        <v>3741663.5952936746</v>
      </c>
      <c r="H360" s="738">
        <f t="shared" si="26"/>
        <v>3741663.5952936746</v>
      </c>
      <c r="I360" s="738">
        <f t="shared" si="27"/>
        <v>1612935.0852936748</v>
      </c>
      <c r="K360" s="430"/>
      <c r="L360" s="999"/>
      <c r="M360" s="999"/>
    </row>
    <row r="361" spans="1:13" s="1120" customFormat="1" ht="13.8" thickBot="1">
      <c r="A361" s="1176"/>
      <c r="B361" s="1117" t="s">
        <v>21</v>
      </c>
      <c r="C361" s="738">
        <v>1662209.95</v>
      </c>
      <c r="D361" s="738">
        <v>983213.94</v>
      </c>
      <c r="E361" s="594"/>
      <c r="F361" s="738">
        <f t="shared" si="25"/>
        <v>2645423.8899999997</v>
      </c>
      <c r="G361" s="738">
        <v>3020067.4733305797</v>
      </c>
      <c r="H361" s="738">
        <f t="shared" si="26"/>
        <v>3020067.4733305797</v>
      </c>
      <c r="I361" s="738">
        <f t="shared" si="27"/>
        <v>374643.58333058003</v>
      </c>
      <c r="K361" s="430"/>
      <c r="L361" s="999"/>
      <c r="M361" s="999"/>
    </row>
    <row r="362" spans="1:13" s="1120" customFormat="1" ht="13.8" thickBot="1">
      <c r="A362" s="91" t="s">
        <v>119</v>
      </c>
      <c r="B362" s="91" t="s">
        <v>147</v>
      </c>
      <c r="C362" s="751">
        <f>SUM(C347:C361)</f>
        <v>6969235.71</v>
      </c>
      <c r="D362" s="751">
        <f>SUM(D347:D361)</f>
        <v>9364095.9100000001</v>
      </c>
      <c r="E362" s="594" t="s">
        <v>143</v>
      </c>
      <c r="F362" s="967">
        <f>SUM(F347:F361)</f>
        <v>16333331.619999997</v>
      </c>
      <c r="G362" s="751">
        <f>SUM(G347:G361)</f>
        <v>30563417.685158029</v>
      </c>
      <c r="H362" s="751">
        <f>SUM(H347:H361)</f>
        <v>30563417.685158029</v>
      </c>
      <c r="I362" s="751">
        <f t="shared" si="27"/>
        <v>14230086.065158032</v>
      </c>
      <c r="K362" s="430"/>
      <c r="L362" s="999"/>
      <c r="M362" s="999"/>
    </row>
    <row r="363" spans="1:13" s="1120" customFormat="1">
      <c r="A363" s="606" t="s">
        <v>740</v>
      </c>
      <c r="B363" s="219"/>
      <c r="C363" s="219"/>
      <c r="D363" s="219"/>
      <c r="E363" s="219"/>
      <c r="F363" s="219"/>
      <c r="G363" s="219"/>
      <c r="H363" s="219"/>
      <c r="I363" s="219"/>
      <c r="J363" s="219"/>
      <c r="K363" s="430"/>
      <c r="L363" s="999"/>
      <c r="M363" s="999"/>
    </row>
    <row r="364" spans="1:13" s="1120" customFormat="1">
      <c r="A364" s="1121" t="s">
        <v>153</v>
      </c>
      <c r="B364" s="983"/>
      <c r="C364" s="999"/>
      <c r="D364" s="999"/>
      <c r="E364" s="999"/>
      <c r="F364" s="999"/>
      <c r="G364" s="999"/>
      <c r="H364" s="999"/>
      <c r="I364" s="999"/>
      <c r="J364" s="999"/>
      <c r="K364" s="430"/>
      <c r="L364" s="999"/>
      <c r="M364" s="999"/>
    </row>
    <row r="365" spans="1:13" s="1120" customFormat="1">
      <c r="A365" s="1120" t="s">
        <v>151</v>
      </c>
      <c r="B365" s="983"/>
      <c r="C365" s="999"/>
      <c r="D365" s="999"/>
      <c r="E365" s="999"/>
      <c r="F365" s="999"/>
      <c r="G365" s="999"/>
      <c r="H365" s="999"/>
      <c r="I365" s="999"/>
      <c r="J365" s="999"/>
      <c r="K365" s="430"/>
      <c r="L365" s="999"/>
      <c r="M365" s="999"/>
    </row>
    <row r="367" spans="1:13">
      <c r="A367" s="4" t="s">
        <v>739</v>
      </c>
    </row>
    <row r="368" spans="1:13" ht="53.4" thickBot="1">
      <c r="A368" s="595" t="s">
        <v>23</v>
      </c>
      <c r="B368" s="595" t="s">
        <v>46</v>
      </c>
      <c r="C368" s="596" t="s">
        <v>134</v>
      </c>
      <c r="D368" s="596" t="s">
        <v>135</v>
      </c>
      <c r="E368" s="596" t="s">
        <v>136</v>
      </c>
      <c r="F368" s="596" t="s">
        <v>137</v>
      </c>
      <c r="G368" s="848" t="s">
        <v>150</v>
      </c>
      <c r="H368" s="848" t="s">
        <v>140</v>
      </c>
      <c r="I368" s="596" t="s">
        <v>141</v>
      </c>
      <c r="J368"/>
    </row>
    <row r="369" spans="1:10" ht="14.4" thickTop="1" thickBot="1">
      <c r="A369" s="1177" t="s">
        <v>32</v>
      </c>
      <c r="B369" s="448" t="s">
        <v>142</v>
      </c>
      <c r="C369" s="738">
        <v>1081130.3700000001</v>
      </c>
      <c r="D369" s="738">
        <v>1121812.92</v>
      </c>
      <c r="E369" s="738"/>
      <c r="F369" s="738">
        <f>SUM(C369:D369)</f>
        <v>2202943.29</v>
      </c>
      <c r="G369" s="738">
        <v>3744487.4334363639</v>
      </c>
      <c r="H369" s="738">
        <v>3744487.4334363639</v>
      </c>
      <c r="I369" s="738">
        <v>2045771.4169480396</v>
      </c>
      <c r="J369"/>
    </row>
    <row r="370" spans="1:10" ht="13.8" thickBot="1">
      <c r="A370" s="1171"/>
      <c r="B370" s="448" t="s">
        <v>144</v>
      </c>
      <c r="C370" s="738">
        <v>2003734.99</v>
      </c>
      <c r="D370" s="738">
        <v>1051276.1599999999</v>
      </c>
      <c r="E370" s="738"/>
      <c r="F370" s="738">
        <f t="shared" ref="F370:F383" si="28">SUM(C370:D370)</f>
        <v>3055011.15</v>
      </c>
      <c r="G370" s="738">
        <v>7633221.0254900558</v>
      </c>
      <c r="H370" s="738">
        <v>7633221.0254900558</v>
      </c>
      <c r="I370" s="738">
        <v>5268247.5236287732</v>
      </c>
      <c r="J370"/>
    </row>
    <row r="371" spans="1:10" ht="13.8" thickBot="1">
      <c r="A371" s="1171"/>
      <c r="B371" s="448" t="s">
        <v>11</v>
      </c>
      <c r="C371" s="738">
        <v>135932.59</v>
      </c>
      <c r="D371" s="738">
        <v>111290.38</v>
      </c>
      <c r="E371" s="738"/>
      <c r="F371" s="738">
        <f t="shared" si="28"/>
        <v>247222.97</v>
      </c>
      <c r="G371" s="738">
        <v>0</v>
      </c>
      <c r="H371" s="738">
        <v>0</v>
      </c>
      <c r="I371" s="738">
        <v>-193331.63088247564</v>
      </c>
      <c r="J371"/>
    </row>
    <row r="372" spans="1:10" ht="13.8" thickBot="1">
      <c r="A372" s="1171"/>
      <c r="B372" s="448" t="s">
        <v>53</v>
      </c>
      <c r="C372" s="738">
        <v>0</v>
      </c>
      <c r="D372" s="738">
        <v>0</v>
      </c>
      <c r="E372" s="738"/>
      <c r="F372" s="738">
        <f t="shared" si="28"/>
        <v>0</v>
      </c>
      <c r="G372" s="738">
        <v>0</v>
      </c>
      <c r="H372" s="738">
        <v>0</v>
      </c>
      <c r="I372" s="738">
        <v>0</v>
      </c>
      <c r="J372"/>
    </row>
    <row r="373" spans="1:10" ht="13.8" thickBot="1">
      <c r="A373" s="1171"/>
      <c r="B373" s="448" t="s">
        <v>13</v>
      </c>
      <c r="C373" s="738">
        <v>0</v>
      </c>
      <c r="D373" s="738">
        <v>0</v>
      </c>
      <c r="E373" s="738"/>
      <c r="F373" s="738">
        <f t="shared" si="28"/>
        <v>0</v>
      </c>
      <c r="G373" s="738">
        <v>0</v>
      </c>
      <c r="H373" s="738">
        <v>0</v>
      </c>
      <c r="I373" s="738">
        <v>0</v>
      </c>
      <c r="J373"/>
    </row>
    <row r="374" spans="1:10" ht="13.8" thickBot="1">
      <c r="A374" s="1171" t="s">
        <v>33</v>
      </c>
      <c r="B374" s="448" t="s">
        <v>14</v>
      </c>
      <c r="C374" s="738">
        <v>1122316.33</v>
      </c>
      <c r="D374" s="738">
        <v>1120171.6200000001</v>
      </c>
      <c r="E374" s="738"/>
      <c r="F374" s="738">
        <f t="shared" si="28"/>
        <v>2242487.9500000002</v>
      </c>
      <c r="G374" s="738">
        <v>3980983.4448913457</v>
      </c>
      <c r="H374" s="738">
        <v>3980983.4448913457</v>
      </c>
      <c r="I374" s="738">
        <v>2205178.1883331807</v>
      </c>
      <c r="J374"/>
    </row>
    <row r="375" spans="1:10" ht="13.8" thickBot="1">
      <c r="A375" s="1171"/>
      <c r="B375" s="448" t="s">
        <v>113</v>
      </c>
      <c r="C375" s="738"/>
      <c r="D375" s="738"/>
      <c r="E375" s="738"/>
      <c r="F375" s="738">
        <f t="shared" si="28"/>
        <v>0</v>
      </c>
      <c r="G375" s="738">
        <v>0</v>
      </c>
      <c r="H375" s="738">
        <v>0</v>
      </c>
      <c r="I375" s="738">
        <v>0</v>
      </c>
      <c r="J375"/>
    </row>
    <row r="376" spans="1:10" ht="13.8" thickBot="1">
      <c r="A376" s="1171"/>
      <c r="B376" s="448" t="s">
        <v>15</v>
      </c>
      <c r="C376" s="738">
        <v>312966.98</v>
      </c>
      <c r="D376" s="738">
        <v>576927.28</v>
      </c>
      <c r="E376" s="738"/>
      <c r="F376" s="738">
        <f t="shared" si="28"/>
        <v>889894.26</v>
      </c>
      <c r="G376" s="738">
        <v>582343.09351515165</v>
      </c>
      <c r="H376" s="738">
        <v>582343.09351515165</v>
      </c>
      <c r="I376" s="738">
        <v>-114594.16336965095</v>
      </c>
      <c r="J376"/>
    </row>
    <row r="377" spans="1:10" ht="13.8" thickBot="1">
      <c r="A377" s="1172"/>
      <c r="B377" s="448" t="s">
        <v>115</v>
      </c>
      <c r="C377" s="738">
        <v>1265361.77</v>
      </c>
      <c r="D377" s="738">
        <v>639426.84</v>
      </c>
      <c r="E377" s="738"/>
      <c r="F377" s="738">
        <f t="shared" si="28"/>
        <v>1904788.6099999999</v>
      </c>
      <c r="G377" s="738">
        <v>6896374.5793385841</v>
      </c>
      <c r="H377" s="738">
        <v>6896374.5793385841</v>
      </c>
      <c r="I377" s="738">
        <v>5415514.508948328</v>
      </c>
      <c r="J377"/>
    </row>
    <row r="378" spans="1:10" ht="13.8" thickBot="1">
      <c r="A378" s="1171" t="s">
        <v>34</v>
      </c>
      <c r="B378" s="850" t="s">
        <v>17</v>
      </c>
      <c r="C378" s="738">
        <v>0</v>
      </c>
      <c r="D378" s="738">
        <v>466592.53</v>
      </c>
      <c r="E378" s="738"/>
      <c r="F378" s="738">
        <f t="shared" si="28"/>
        <v>466592.53</v>
      </c>
      <c r="G378" s="738">
        <v>581599.09161489469</v>
      </c>
      <c r="H378" s="738">
        <v>581599.09161489469</v>
      </c>
      <c r="I378" s="738">
        <v>216880.11372131982</v>
      </c>
      <c r="J378"/>
    </row>
    <row r="379" spans="1:10" ht="13.8" thickBot="1">
      <c r="A379" s="1171"/>
      <c r="B379" s="850" t="s">
        <v>145</v>
      </c>
      <c r="C379" s="738">
        <v>0</v>
      </c>
      <c r="D379" s="738">
        <v>112825.05</v>
      </c>
      <c r="E379" s="738"/>
      <c r="F379" s="738">
        <f t="shared" si="28"/>
        <v>112825.05</v>
      </c>
      <c r="G379" s="738">
        <v>0</v>
      </c>
      <c r="H379" s="738">
        <v>0</v>
      </c>
      <c r="I379" s="738">
        <v>-87729.139875958441</v>
      </c>
      <c r="J379"/>
    </row>
    <row r="380" spans="1:10" ht="13.8" thickBot="1">
      <c r="A380" s="1171"/>
      <c r="B380" s="850" t="s">
        <v>146</v>
      </c>
      <c r="C380" s="738">
        <v>0</v>
      </c>
      <c r="D380" s="738">
        <v>11061.62</v>
      </c>
      <c r="E380" s="738"/>
      <c r="F380" s="738">
        <f t="shared" si="28"/>
        <v>11061.62</v>
      </c>
      <c r="G380" s="738">
        <v>0</v>
      </c>
      <c r="H380" s="738">
        <v>0</v>
      </c>
      <c r="I380" s="738">
        <v>-8648.9111236008812</v>
      </c>
      <c r="J380"/>
    </row>
    <row r="381" spans="1:10" ht="13.8" thickBot="1">
      <c r="A381" s="1175" t="s">
        <v>35</v>
      </c>
      <c r="B381" s="850" t="s">
        <v>20</v>
      </c>
      <c r="C381" s="738">
        <v>4725</v>
      </c>
      <c r="D381" s="738">
        <v>56817.17</v>
      </c>
      <c r="E381" s="738"/>
      <c r="F381" s="738">
        <f t="shared" si="28"/>
        <v>61542.17</v>
      </c>
      <c r="G381" s="738">
        <v>98347.603757310892</v>
      </c>
      <c r="H381" s="738">
        <v>98347.603757310892</v>
      </c>
      <c r="I381" s="738">
        <v>52522.063701778396</v>
      </c>
      <c r="J381"/>
    </row>
    <row r="382" spans="1:10" ht="13.8" thickBot="1">
      <c r="A382" s="1175"/>
      <c r="B382" s="850" t="s">
        <v>19</v>
      </c>
      <c r="C382" s="738">
        <v>401425</v>
      </c>
      <c r="D382" s="738">
        <v>1516183.26</v>
      </c>
      <c r="E382" s="738"/>
      <c r="F382" s="738">
        <f t="shared" si="28"/>
        <v>1917608.26</v>
      </c>
      <c r="G382" s="738">
        <v>3936283.2356608752</v>
      </c>
      <c r="H382" s="738">
        <v>3936283.2356608752</v>
      </c>
      <c r="I382" s="738">
        <v>2452498.3931016116</v>
      </c>
      <c r="J382"/>
    </row>
    <row r="383" spans="1:10" ht="13.8" thickBot="1">
      <c r="A383" s="1176"/>
      <c r="B383" s="850" t="s">
        <v>21</v>
      </c>
      <c r="C383" s="738">
        <v>1274077.21</v>
      </c>
      <c r="D383" s="738">
        <v>869842.02</v>
      </c>
      <c r="E383" s="738"/>
      <c r="F383" s="738">
        <f t="shared" si="28"/>
        <v>2143919.23</v>
      </c>
      <c r="G383" s="738">
        <v>2935087.2953125495</v>
      </c>
      <c r="H383" s="738">
        <v>2935087.2953125495</v>
      </c>
      <c r="I383" s="738">
        <v>1266232.4129196259</v>
      </c>
      <c r="J383"/>
    </row>
    <row r="384" spans="1:10" ht="13.8" thickBot="1">
      <c r="A384" s="91" t="s">
        <v>119</v>
      </c>
      <c r="B384" s="91" t="s">
        <v>147</v>
      </c>
      <c r="C384" s="751">
        <f>SUM(C369:C383)</f>
        <v>7601670.2399999993</v>
      </c>
      <c r="D384" s="751">
        <f>SUM(D369:D383)</f>
        <v>7654226.8499999996</v>
      </c>
      <c r="E384" s="594" t="s">
        <v>143</v>
      </c>
      <c r="F384" s="751">
        <f>SUM(F369:F383)</f>
        <v>15255897.089999998</v>
      </c>
      <c r="G384" s="751">
        <f>SUM(G369:G383)</f>
        <v>30388726.803017136</v>
      </c>
      <c r="H384" s="751">
        <f>SUM(H369:H383)</f>
        <v>30388726.803017136</v>
      </c>
      <c r="I384" s="751">
        <f>H384-F384</f>
        <v>15132829.713017138</v>
      </c>
      <c r="J384"/>
    </row>
    <row r="385" spans="1:14">
      <c r="A385" s="606" t="s">
        <v>740</v>
      </c>
      <c r="B385" s="219"/>
      <c r="C385" s="219"/>
      <c r="D385" s="219"/>
      <c r="E385" s="219"/>
      <c r="F385" s="219"/>
      <c r="G385" s="219"/>
      <c r="H385" s="219"/>
      <c r="I385" s="219"/>
      <c r="J385" s="219"/>
    </row>
    <row r="386" spans="1:14">
      <c r="A386" s="860" t="s">
        <v>153</v>
      </c>
    </row>
    <row r="387" spans="1:14">
      <c r="A387" t="s">
        <v>151</v>
      </c>
    </row>
    <row r="388" spans="1:14" s="1120" customFormat="1">
      <c r="B388" s="983"/>
      <c r="C388" s="999"/>
      <c r="D388" s="999"/>
      <c r="E388" s="999"/>
      <c r="F388" s="999"/>
      <c r="G388" s="999"/>
      <c r="H388" s="999"/>
      <c r="I388" s="999"/>
      <c r="J388" s="999"/>
      <c r="K388" s="430"/>
      <c r="L388" s="999"/>
      <c r="M388" s="999"/>
    </row>
    <row r="389" spans="1:14">
      <c r="A389" s="4" t="s">
        <v>154</v>
      </c>
    </row>
    <row r="390" spans="1:14" ht="53.4" thickBot="1">
      <c r="A390" s="595" t="s">
        <v>23</v>
      </c>
      <c r="B390" s="595" t="s">
        <v>46</v>
      </c>
      <c r="C390" s="596" t="s">
        <v>134</v>
      </c>
      <c r="D390" s="596" t="s">
        <v>135</v>
      </c>
      <c r="E390" s="596" t="s">
        <v>136</v>
      </c>
      <c r="F390" s="596" t="s">
        <v>137</v>
      </c>
      <c r="G390" s="848" t="s">
        <v>150</v>
      </c>
      <c r="H390" s="848" t="s">
        <v>140</v>
      </c>
      <c r="I390" s="596" t="s">
        <v>141</v>
      </c>
      <c r="J390"/>
    </row>
    <row r="391" spans="1:14" ht="14.4" thickTop="1" thickBot="1">
      <c r="A391" s="1177" t="s">
        <v>32</v>
      </c>
      <c r="B391" s="448" t="s">
        <v>142</v>
      </c>
      <c r="C391" s="738">
        <f t="shared" ref="C391:D405" si="29">SUM(C304,C326,C369,C347)</f>
        <v>3230915.91</v>
      </c>
      <c r="D391" s="738">
        <f t="shared" si="29"/>
        <v>4141295.21</v>
      </c>
      <c r="E391" s="738"/>
      <c r="F391" s="738">
        <f t="shared" ref="F391:F405" si="30">SUM(C391:D391)</f>
        <v>7372211.1200000001</v>
      </c>
      <c r="G391" s="738">
        <f t="shared" ref="G391:G405" si="31">SUM(G304,H304,G326,G369,G347)</f>
        <v>12992221.370400565</v>
      </c>
      <c r="H391" s="738">
        <f t="shared" ref="H391:H405" si="32">G391</f>
        <v>12992221.370400565</v>
      </c>
      <c r="I391" s="738">
        <f t="shared" ref="I391:I406" si="33">H391-F391</f>
        <v>5620010.2504005646</v>
      </c>
      <c r="J391"/>
      <c r="M391" s="72"/>
      <c r="N391" s="610"/>
    </row>
    <row r="392" spans="1:14" ht="13.8" thickBot="1">
      <c r="A392" s="1171"/>
      <c r="B392" s="448" t="s">
        <v>144</v>
      </c>
      <c r="C392" s="738">
        <f t="shared" si="29"/>
        <v>12549648.378200002</v>
      </c>
      <c r="D392" s="738">
        <f t="shared" si="29"/>
        <v>4945049.9499999993</v>
      </c>
      <c r="E392" s="738"/>
      <c r="F392" s="738">
        <f t="shared" si="30"/>
        <v>17494698.328200001</v>
      </c>
      <c r="G392" s="738">
        <f t="shared" si="31"/>
        <v>50408475.784826137</v>
      </c>
      <c r="H392" s="738">
        <f t="shared" si="32"/>
        <v>50408475.784826137</v>
      </c>
      <c r="I392" s="738">
        <f t="shared" si="33"/>
        <v>32913777.456626136</v>
      </c>
      <c r="J392"/>
      <c r="M392" s="72"/>
      <c r="N392" s="610"/>
    </row>
    <row r="393" spans="1:14" ht="13.8" thickBot="1">
      <c r="A393" s="1171"/>
      <c r="B393" s="448" t="s">
        <v>11</v>
      </c>
      <c r="C393" s="738">
        <f t="shared" si="29"/>
        <v>586545.48</v>
      </c>
      <c r="D393" s="738">
        <f t="shared" si="29"/>
        <v>969642.79999999993</v>
      </c>
      <c r="E393" s="738"/>
      <c r="F393" s="738">
        <f t="shared" si="30"/>
        <v>1556188.2799999998</v>
      </c>
      <c r="G393" s="738">
        <f t="shared" si="31"/>
        <v>1684012.8182647773</v>
      </c>
      <c r="H393" s="738">
        <f t="shared" si="32"/>
        <v>1684012.8182647773</v>
      </c>
      <c r="I393" s="738">
        <f t="shared" si="33"/>
        <v>127824.53826477751</v>
      </c>
      <c r="J393"/>
      <c r="M393" s="72"/>
      <c r="N393" s="610"/>
    </row>
    <row r="394" spans="1:14" ht="13.8" thickBot="1">
      <c r="A394" s="1171"/>
      <c r="B394" s="448" t="s">
        <v>53</v>
      </c>
      <c r="C394" s="738">
        <f t="shared" si="29"/>
        <v>102254.19</v>
      </c>
      <c r="D394" s="738">
        <f t="shared" si="29"/>
        <v>907019.9800000001</v>
      </c>
      <c r="E394" s="738"/>
      <c r="F394" s="738">
        <f t="shared" si="30"/>
        <v>1009274.1700000002</v>
      </c>
      <c r="G394" s="738">
        <f t="shared" si="31"/>
        <v>752467.63032665709</v>
      </c>
      <c r="H394" s="738">
        <f t="shared" si="32"/>
        <v>752467.63032665709</v>
      </c>
      <c r="I394" s="738">
        <f t="shared" si="33"/>
        <v>-256806.53967334307</v>
      </c>
      <c r="J394"/>
      <c r="M394" s="72"/>
      <c r="N394" s="610"/>
    </row>
    <row r="395" spans="1:14" ht="13.8" thickBot="1">
      <c r="A395" s="1171"/>
      <c r="B395" s="448" t="s">
        <v>13</v>
      </c>
      <c r="C395" s="738">
        <f t="shared" si="29"/>
        <v>605384.1</v>
      </c>
      <c r="D395" s="738">
        <f t="shared" si="29"/>
        <v>710258.4600000002</v>
      </c>
      <c r="E395" s="738"/>
      <c r="F395" s="738">
        <f t="shared" si="30"/>
        <v>1315642.56</v>
      </c>
      <c r="G395" s="738">
        <f t="shared" si="31"/>
        <v>1658398.6370718486</v>
      </c>
      <c r="H395" s="738">
        <f t="shared" si="32"/>
        <v>1658398.6370718486</v>
      </c>
      <c r="I395" s="738">
        <f t="shared" si="33"/>
        <v>342756.07707184856</v>
      </c>
      <c r="J395"/>
      <c r="M395" s="72"/>
      <c r="N395" s="610"/>
    </row>
    <row r="396" spans="1:14" ht="13.8" thickBot="1">
      <c r="A396" s="1171" t="s">
        <v>33</v>
      </c>
      <c r="B396" s="448" t="s">
        <v>14</v>
      </c>
      <c r="C396" s="738">
        <f t="shared" si="29"/>
        <v>4647838.32</v>
      </c>
      <c r="D396" s="738">
        <f t="shared" si="29"/>
        <v>5593598.3999999994</v>
      </c>
      <c r="E396" s="738"/>
      <c r="F396" s="738">
        <f t="shared" si="30"/>
        <v>10241436.719999999</v>
      </c>
      <c r="G396" s="738">
        <f t="shared" si="31"/>
        <v>16649329.987822214</v>
      </c>
      <c r="H396" s="738">
        <f t="shared" si="32"/>
        <v>16649329.987822214</v>
      </c>
      <c r="I396" s="738">
        <f t="shared" si="33"/>
        <v>6407893.2678222153</v>
      </c>
      <c r="J396"/>
      <c r="M396" s="72"/>
      <c r="N396" s="610"/>
    </row>
    <row r="397" spans="1:14" ht="13.8" thickBot="1">
      <c r="A397" s="1171"/>
      <c r="B397" s="448" t="s">
        <v>113</v>
      </c>
      <c r="C397" s="738">
        <f t="shared" si="29"/>
        <v>0</v>
      </c>
      <c r="D397" s="738">
        <f t="shared" si="29"/>
        <v>295269.71999999997</v>
      </c>
      <c r="E397" s="738"/>
      <c r="F397" s="738">
        <f t="shared" si="30"/>
        <v>295269.71999999997</v>
      </c>
      <c r="G397" s="738">
        <f t="shared" si="31"/>
        <v>338234.42365804495</v>
      </c>
      <c r="H397" s="738">
        <f t="shared" si="32"/>
        <v>338234.42365804495</v>
      </c>
      <c r="I397" s="738">
        <f t="shared" si="33"/>
        <v>42964.703658044979</v>
      </c>
      <c r="J397"/>
      <c r="M397" s="72"/>
      <c r="N397" s="610"/>
    </row>
    <row r="398" spans="1:14" ht="13.8" thickBot="1">
      <c r="A398" s="1171"/>
      <c r="B398" s="448" t="s">
        <v>15</v>
      </c>
      <c r="C398" s="738">
        <f t="shared" si="29"/>
        <v>696546.84</v>
      </c>
      <c r="D398" s="738">
        <f t="shared" si="29"/>
        <v>2366741.0700000003</v>
      </c>
      <c r="E398" s="738"/>
      <c r="F398" s="738">
        <f t="shared" si="30"/>
        <v>3063287.91</v>
      </c>
      <c r="G398" s="738">
        <f t="shared" si="31"/>
        <v>3217785.1686949302</v>
      </c>
      <c r="H398" s="738">
        <f t="shared" si="32"/>
        <v>3217785.1686949302</v>
      </c>
      <c r="I398" s="738">
        <f t="shared" si="33"/>
        <v>154497.25869493</v>
      </c>
      <c r="J398"/>
      <c r="M398" s="72"/>
      <c r="N398" s="610"/>
    </row>
    <row r="399" spans="1:14" ht="13.8" thickBot="1">
      <c r="A399" s="1172"/>
      <c r="B399" s="448" t="s">
        <v>115</v>
      </c>
      <c r="C399" s="738">
        <f t="shared" si="29"/>
        <v>3059642.8399999994</v>
      </c>
      <c r="D399" s="738">
        <f t="shared" si="29"/>
        <v>2999237.82</v>
      </c>
      <c r="E399" s="738"/>
      <c r="F399" s="738">
        <f t="shared" si="30"/>
        <v>6058880.6599999992</v>
      </c>
      <c r="G399" s="738">
        <f t="shared" si="31"/>
        <v>14747429.378053216</v>
      </c>
      <c r="H399" s="738">
        <f t="shared" si="32"/>
        <v>14747429.378053216</v>
      </c>
      <c r="I399" s="738">
        <f t="shared" si="33"/>
        <v>8688548.718053218</v>
      </c>
      <c r="J399"/>
      <c r="M399" s="72"/>
      <c r="N399" s="610"/>
    </row>
    <row r="400" spans="1:14" ht="13.8" thickBot="1">
      <c r="A400" s="1173" t="s">
        <v>34</v>
      </c>
      <c r="B400" s="850" t="s">
        <v>17</v>
      </c>
      <c r="C400" s="738">
        <f t="shared" si="29"/>
        <v>0</v>
      </c>
      <c r="D400" s="738">
        <f t="shared" si="29"/>
        <v>3545873.95</v>
      </c>
      <c r="E400" s="738"/>
      <c r="F400" s="738">
        <f t="shared" si="30"/>
        <v>3545873.95</v>
      </c>
      <c r="G400" s="738">
        <f t="shared" si="31"/>
        <v>3191704.4842162044</v>
      </c>
      <c r="H400" s="738">
        <f t="shared" si="32"/>
        <v>3191704.4842162044</v>
      </c>
      <c r="I400" s="738">
        <f t="shared" si="33"/>
        <v>-354169.46578379581</v>
      </c>
      <c r="J400"/>
      <c r="M400" s="72"/>
      <c r="N400" s="610"/>
    </row>
    <row r="401" spans="1:14" ht="13.8" thickBot="1">
      <c r="A401" s="1174"/>
      <c r="B401" s="850" t="s">
        <v>145</v>
      </c>
      <c r="C401" s="738">
        <f t="shared" si="29"/>
        <v>0</v>
      </c>
      <c r="D401" s="738">
        <f t="shared" si="29"/>
        <v>354645.86</v>
      </c>
      <c r="E401" s="738"/>
      <c r="F401" s="738">
        <f t="shared" si="30"/>
        <v>354645.86</v>
      </c>
      <c r="G401" s="738">
        <f t="shared" si="31"/>
        <v>0</v>
      </c>
      <c r="H401" s="738">
        <f t="shared" si="32"/>
        <v>0</v>
      </c>
      <c r="I401" s="738">
        <f t="shared" si="33"/>
        <v>-354645.86</v>
      </c>
      <c r="J401"/>
      <c r="M401" s="72"/>
      <c r="N401" s="610"/>
    </row>
    <row r="402" spans="1:14" ht="13.8" thickBot="1">
      <c r="A402" s="1174"/>
      <c r="B402" s="850" t="s">
        <v>146</v>
      </c>
      <c r="C402" s="738">
        <f t="shared" si="29"/>
        <v>0</v>
      </c>
      <c r="D402" s="738">
        <f t="shared" si="29"/>
        <v>61359.19</v>
      </c>
      <c r="E402" s="738"/>
      <c r="F402" s="738">
        <f t="shared" si="30"/>
        <v>61359.19</v>
      </c>
      <c r="G402" s="738">
        <f t="shared" si="31"/>
        <v>0</v>
      </c>
      <c r="H402" s="738">
        <f t="shared" si="32"/>
        <v>0</v>
      </c>
      <c r="I402" s="738">
        <f t="shared" si="33"/>
        <v>-61359.19</v>
      </c>
      <c r="J402"/>
      <c r="M402" s="72"/>
      <c r="N402" s="610"/>
    </row>
    <row r="403" spans="1:14" ht="13.8" thickBot="1">
      <c r="A403" s="1175" t="s">
        <v>35</v>
      </c>
      <c r="B403" s="850" t="s">
        <v>20</v>
      </c>
      <c r="C403" s="738">
        <f t="shared" si="29"/>
        <v>17099.684580303103</v>
      </c>
      <c r="D403" s="738">
        <f t="shared" si="29"/>
        <v>397091.29</v>
      </c>
      <c r="E403" s="738"/>
      <c r="F403" s="738">
        <f t="shared" si="30"/>
        <v>414190.97458030307</v>
      </c>
      <c r="G403" s="738">
        <f t="shared" si="31"/>
        <v>829694.14459270204</v>
      </c>
      <c r="H403" s="738">
        <f t="shared" si="32"/>
        <v>829694.14459270204</v>
      </c>
      <c r="I403" s="738">
        <f t="shared" si="33"/>
        <v>415503.17001239897</v>
      </c>
      <c r="J403"/>
      <c r="M403" s="72"/>
      <c r="N403" s="610"/>
    </row>
    <row r="404" spans="1:14" ht="13.8" thickBot="1">
      <c r="A404" s="1175"/>
      <c r="B404" s="850" t="s">
        <v>19</v>
      </c>
      <c r="C404" s="738">
        <f t="shared" si="29"/>
        <v>1569593.3808638249</v>
      </c>
      <c r="D404" s="738">
        <f t="shared" si="29"/>
        <v>9235558.9100000001</v>
      </c>
      <c r="E404" s="738"/>
      <c r="F404" s="738">
        <f t="shared" si="30"/>
        <v>10805152.290863825</v>
      </c>
      <c r="G404" s="738">
        <f t="shared" si="31"/>
        <v>29363685.571030017</v>
      </c>
      <c r="H404" s="738">
        <f t="shared" si="32"/>
        <v>29363685.571030017</v>
      </c>
      <c r="I404" s="738">
        <f t="shared" si="33"/>
        <v>18558533.280166194</v>
      </c>
      <c r="J404"/>
      <c r="M404" s="72"/>
      <c r="N404" s="610"/>
    </row>
    <row r="405" spans="1:14" ht="13.8" thickBot="1">
      <c r="A405" s="1176"/>
      <c r="B405" s="850" t="s">
        <v>21</v>
      </c>
      <c r="C405" s="738">
        <f t="shared" si="29"/>
        <v>4483416.3299999991</v>
      </c>
      <c r="D405" s="738">
        <f t="shared" si="29"/>
        <v>3024607.87</v>
      </c>
      <c r="E405" s="738"/>
      <c r="F405" s="738">
        <f t="shared" si="30"/>
        <v>7508024.1999999993</v>
      </c>
      <c r="G405" s="738">
        <f t="shared" si="31"/>
        <v>9415155.7860849574</v>
      </c>
      <c r="H405" s="738">
        <f t="shared" si="32"/>
        <v>9415155.7860849574</v>
      </c>
      <c r="I405" s="738">
        <f t="shared" si="33"/>
        <v>1907131.5860849582</v>
      </c>
      <c r="J405"/>
      <c r="M405" s="72"/>
      <c r="N405" s="610"/>
    </row>
    <row r="406" spans="1:14" ht="13.8" thickBot="1">
      <c r="A406" s="91" t="s">
        <v>119</v>
      </c>
      <c r="B406" s="91" t="s">
        <v>147</v>
      </c>
      <c r="C406" s="751">
        <f t="shared" ref="C406:H406" si="34">SUM(C391:C405)</f>
        <v>31548885.453644127</v>
      </c>
      <c r="D406" s="751">
        <f t="shared" si="34"/>
        <v>39547250.479999997</v>
      </c>
      <c r="E406" s="751">
        <f t="shared" si="34"/>
        <v>0</v>
      </c>
      <c r="F406" s="751">
        <f t="shared" si="34"/>
        <v>71096135.933644131</v>
      </c>
      <c r="G406" s="751">
        <f t="shared" si="34"/>
        <v>145248595.18504226</v>
      </c>
      <c r="H406" s="751">
        <f t="shared" si="34"/>
        <v>145248595.18504226</v>
      </c>
      <c r="I406" s="751">
        <f t="shared" si="33"/>
        <v>74152459.251398131</v>
      </c>
      <c r="J406"/>
      <c r="M406" s="72"/>
      <c r="N406" s="610"/>
    </row>
    <row r="407" spans="1:14">
      <c r="A407" s="606" t="s">
        <v>740</v>
      </c>
      <c r="B407" s="219"/>
      <c r="C407" s="219"/>
      <c r="D407" s="219"/>
      <c r="E407" s="219"/>
      <c r="F407" s="219"/>
      <c r="G407" s="219"/>
      <c r="H407" s="219"/>
      <c r="I407" s="219"/>
      <c r="J407"/>
      <c r="M407" s="72"/>
      <c r="N407" s="610"/>
    </row>
    <row r="408" spans="1:14">
      <c r="A408" s="7" t="s">
        <v>151</v>
      </c>
      <c r="J408" s="219"/>
    </row>
    <row r="409" spans="1:14">
      <c r="I409" s="728"/>
    </row>
    <row r="411" spans="1:14" ht="13.8" thickBot="1">
      <c r="A411" s="1192" t="s">
        <v>643</v>
      </c>
      <c r="B411" s="1192"/>
      <c r="C411" s="1192"/>
      <c r="D411" s="1192"/>
      <c r="E411" s="1192"/>
    </row>
    <row r="412" spans="1:14" ht="13.8" thickTop="1">
      <c r="A412" s="1193" t="s">
        <v>644</v>
      </c>
      <c r="B412" s="1194"/>
      <c r="C412" s="1194"/>
      <c r="D412" s="1194"/>
      <c r="E412" s="1195"/>
    </row>
    <row r="413" spans="1:14">
      <c r="A413" s="968" t="s">
        <v>645</v>
      </c>
      <c r="B413" s="968" t="s">
        <v>646</v>
      </c>
      <c r="C413" s="968" t="s">
        <v>647</v>
      </c>
      <c r="D413" s="968" t="s">
        <v>648</v>
      </c>
      <c r="E413" s="968" t="s">
        <v>649</v>
      </c>
    </row>
    <row r="414" spans="1:14">
      <c r="A414" s="969">
        <v>6.5799999999999997E-2</v>
      </c>
      <c r="B414" s="969">
        <v>6.5799999999999997E-2</v>
      </c>
      <c r="C414" s="969">
        <v>6.5799999999999997E-2</v>
      </c>
      <c r="D414" s="969">
        <v>0.03</v>
      </c>
      <c r="E414" s="969">
        <v>0.1</v>
      </c>
    </row>
    <row r="415" spans="1:14">
      <c r="A415" s="986" t="s">
        <v>650</v>
      </c>
      <c r="B415" s="983"/>
      <c r="C415" s="999"/>
      <c r="D415" s="999"/>
      <c r="E415" s="999"/>
    </row>
  </sheetData>
  <mergeCells count="105">
    <mergeCell ref="A411:E411"/>
    <mergeCell ref="A412:E412"/>
    <mergeCell ref="U8:AB8"/>
    <mergeCell ref="A1:T1"/>
    <mergeCell ref="A2:T2"/>
    <mergeCell ref="A3:T3"/>
    <mergeCell ref="A4:I4"/>
    <mergeCell ref="M4:T4"/>
    <mergeCell ref="A5:H5"/>
    <mergeCell ref="M5:T5"/>
    <mergeCell ref="C23:H24"/>
    <mergeCell ref="A6:H6"/>
    <mergeCell ref="M6:T6"/>
    <mergeCell ref="A7:H7"/>
    <mergeCell ref="M7:T7"/>
    <mergeCell ref="A8:H8"/>
    <mergeCell ref="A9:A10"/>
    <mergeCell ref="B9:B10"/>
    <mergeCell ref="A11:A16"/>
    <mergeCell ref="A17:A20"/>
    <mergeCell ref="A21:A24"/>
    <mergeCell ref="A25:A28"/>
    <mergeCell ref="C28:H28"/>
    <mergeCell ref="L33:S33"/>
    <mergeCell ref="U33:AB33"/>
    <mergeCell ref="A34:A35"/>
    <mergeCell ref="B34:B35"/>
    <mergeCell ref="A36:A41"/>
    <mergeCell ref="A42:A45"/>
    <mergeCell ref="A46:A49"/>
    <mergeCell ref="C48:H49"/>
    <mergeCell ref="A50:A53"/>
    <mergeCell ref="L84:S84"/>
    <mergeCell ref="U84:AB84"/>
    <mergeCell ref="L58:S58"/>
    <mergeCell ref="U58:AB58"/>
    <mergeCell ref="A59:A60"/>
    <mergeCell ref="B59:B60"/>
    <mergeCell ref="A61:A66"/>
    <mergeCell ref="A67:A71"/>
    <mergeCell ref="A58:H58"/>
    <mergeCell ref="C100:H101"/>
    <mergeCell ref="A72:A75"/>
    <mergeCell ref="C74:H75"/>
    <mergeCell ref="A76:A79"/>
    <mergeCell ref="C79:H79"/>
    <mergeCell ref="A85:A86"/>
    <mergeCell ref="B85:B86"/>
    <mergeCell ref="A87:A92"/>
    <mergeCell ref="A93:A97"/>
    <mergeCell ref="A98:A101"/>
    <mergeCell ref="A140:A143"/>
    <mergeCell ref="A102:A105"/>
    <mergeCell ref="B115:D115"/>
    <mergeCell ref="B116:E116"/>
    <mergeCell ref="B118:D118"/>
    <mergeCell ref="B120:D120"/>
    <mergeCell ref="B122:E122"/>
    <mergeCell ref="B123:E123"/>
    <mergeCell ref="B124:E124"/>
    <mergeCell ref="B125:E127"/>
    <mergeCell ref="D134:H134"/>
    <mergeCell ref="A135:A139"/>
    <mergeCell ref="A114:A115"/>
    <mergeCell ref="B114:D114"/>
    <mergeCell ref="A249:A251"/>
    <mergeCell ref="A144:A146"/>
    <mergeCell ref="A147:A149"/>
    <mergeCell ref="D168:H168"/>
    <mergeCell ref="A169:A173"/>
    <mergeCell ref="A174:A177"/>
    <mergeCell ref="A178:A180"/>
    <mergeCell ref="A181:A183"/>
    <mergeCell ref="A237:A241"/>
    <mergeCell ref="A242:A245"/>
    <mergeCell ref="A246:A248"/>
    <mergeCell ref="D202:H202"/>
    <mergeCell ref="A203:A207"/>
    <mergeCell ref="A208:A211"/>
    <mergeCell ref="A212:A214"/>
    <mergeCell ref="A215:A217"/>
    <mergeCell ref="A335:A337"/>
    <mergeCell ref="A270:A274"/>
    <mergeCell ref="A275:A278"/>
    <mergeCell ref="A279:A281"/>
    <mergeCell ref="A282:A284"/>
    <mergeCell ref="A304:A308"/>
    <mergeCell ref="A309:A312"/>
    <mergeCell ref="A313:A315"/>
    <mergeCell ref="A316:A318"/>
    <mergeCell ref="A326:A330"/>
    <mergeCell ref="A331:A334"/>
    <mergeCell ref="A396:A399"/>
    <mergeCell ref="A400:A402"/>
    <mergeCell ref="A403:A405"/>
    <mergeCell ref="A338:A340"/>
    <mergeCell ref="A369:A373"/>
    <mergeCell ref="A374:A377"/>
    <mergeCell ref="A378:A380"/>
    <mergeCell ref="A381:A383"/>
    <mergeCell ref="A391:A395"/>
    <mergeCell ref="A347:A351"/>
    <mergeCell ref="A352:A355"/>
    <mergeCell ref="A356:A358"/>
    <mergeCell ref="A359:A361"/>
  </mergeCells>
  <pageMargins left="0.7" right="0.7" top="0.75" bottom="0.75" header="0.3" footer="0.3"/>
  <pageSetup scale="11" orientation="landscape" verticalDpi="200" r:id="rId1"/>
  <headerFooter alignWithMargins="0"/>
  <rowBreaks count="1" manualBreakCount="1">
    <brk id="52" max="16383" man="1"/>
  </rowBreaks>
  <ignoredErrors>
    <ignoredError sqref="E29 N29 E36"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357"/>
  <sheetViews>
    <sheetView zoomScaleNormal="100" zoomScaleSheetLayoutView="100" workbookViewId="0">
      <selection sqref="A1:T1"/>
    </sheetView>
  </sheetViews>
  <sheetFormatPr defaultRowHeight="13.2"/>
  <cols>
    <col min="1" max="1" width="25.6640625" customWidth="1"/>
    <col min="2" max="2" width="37.33203125" style="635" customWidth="1"/>
    <col min="3" max="3" width="25.33203125" style="32" customWidth="1"/>
    <col min="4" max="4" width="17.33203125" style="32" customWidth="1"/>
    <col min="5" max="5" width="17.6640625" style="32" customWidth="1"/>
    <col min="6" max="6" width="14.6640625" style="32" customWidth="1"/>
    <col min="7" max="7" width="17.44140625" style="32" customWidth="1"/>
    <col min="8" max="10" width="15.33203125" style="32" customWidth="1"/>
    <col min="11" max="11" width="0.5546875" style="430" customWidth="1"/>
    <col min="12" max="12" width="29.33203125" style="32" customWidth="1"/>
    <col min="13" max="13" width="15" style="32" bestFit="1" customWidth="1"/>
    <col min="14" max="14" width="12.6640625" customWidth="1"/>
    <col min="15" max="15" width="15.33203125" bestFit="1" customWidth="1"/>
    <col min="16" max="17" width="12.6640625" customWidth="1"/>
    <col min="18" max="18" width="5.6640625" customWidth="1"/>
    <col min="21" max="21" width="11.33203125" bestFit="1" customWidth="1"/>
  </cols>
  <sheetData>
    <row r="1" spans="1:28">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row>
    <row r="2" spans="1:28" ht="35.25" customHeight="1">
      <c r="A2" s="1204"/>
      <c r="B2" s="1204"/>
      <c r="C2" s="1204"/>
      <c r="D2" s="1204"/>
      <c r="E2" s="1204"/>
      <c r="F2" s="1204"/>
      <c r="G2" s="1204"/>
      <c r="H2" s="1204"/>
      <c r="I2" s="1204"/>
      <c r="J2" s="1204"/>
      <c r="K2" s="1204"/>
      <c r="L2" s="1204"/>
      <c r="M2" s="1204"/>
      <c r="N2" s="1204"/>
      <c r="O2" s="1204"/>
      <c r="P2" s="1204"/>
      <c r="Q2" s="1204"/>
      <c r="R2" s="1204"/>
      <c r="S2" s="1204"/>
      <c r="T2" s="1204"/>
    </row>
    <row r="3" spans="1:28">
      <c r="A3" s="1205"/>
      <c r="B3" s="1205"/>
      <c r="C3" s="1205"/>
      <c r="D3" s="1205"/>
      <c r="E3" s="1205"/>
      <c r="F3" s="1205"/>
      <c r="G3" s="1205"/>
      <c r="H3" s="1205"/>
      <c r="I3" s="1205"/>
      <c r="J3" s="1205"/>
      <c r="K3" s="1205"/>
      <c r="L3" s="1205"/>
      <c r="M3" s="1205"/>
      <c r="N3" s="1205"/>
      <c r="O3" s="1205"/>
      <c r="P3" s="1205"/>
      <c r="Q3" s="1205"/>
      <c r="R3" s="1205"/>
      <c r="S3" s="1205"/>
      <c r="T3" s="1205"/>
    </row>
    <row r="4" spans="1:28" ht="30" customHeight="1">
      <c r="A4" s="1199" t="s">
        <v>41</v>
      </c>
      <c r="B4" s="1199"/>
      <c r="C4" s="1199"/>
      <c r="D4" s="1199"/>
      <c r="E4" s="1199"/>
      <c r="F4" s="1199"/>
      <c r="G4" s="1199"/>
      <c r="H4" s="1199"/>
      <c r="I4" s="1199"/>
      <c r="J4" s="4"/>
      <c r="K4" s="426"/>
      <c r="L4" s="4"/>
      <c r="M4" s="1200" t="s">
        <v>42</v>
      </c>
      <c r="N4" s="1200"/>
      <c r="O4" s="1200"/>
      <c r="P4" s="1200"/>
      <c r="Q4" s="1200"/>
      <c r="R4" s="1200"/>
      <c r="S4" s="1200"/>
      <c r="T4" s="1200"/>
    </row>
    <row r="5" spans="1:28" ht="13.5" customHeight="1">
      <c r="A5" s="1201"/>
      <c r="B5" s="1201"/>
      <c r="C5" s="1201"/>
      <c r="D5" s="1201"/>
      <c r="E5" s="1201"/>
      <c r="F5" s="1201"/>
      <c r="G5" s="1201"/>
      <c r="H5" s="1201"/>
      <c r="I5" s="889"/>
      <c r="J5" s="474"/>
      <c r="K5" s="426"/>
      <c r="L5" s="4"/>
      <c r="M5" s="1202"/>
      <c r="N5" s="1202"/>
      <c r="O5" s="1202"/>
      <c r="P5" s="1202"/>
      <c r="Q5" s="1202"/>
      <c r="R5" s="1202"/>
      <c r="S5" s="1202"/>
      <c r="T5" s="1202"/>
    </row>
    <row r="6" spans="1:28" ht="13.5" customHeight="1">
      <c r="A6" s="1203" t="s">
        <v>422</v>
      </c>
      <c r="B6" s="1203"/>
      <c r="C6" s="1203"/>
      <c r="D6" s="1203"/>
      <c r="E6" s="1203"/>
      <c r="F6" s="1203"/>
      <c r="G6" s="1203"/>
      <c r="H6" s="1203"/>
      <c r="I6" s="891"/>
      <c r="J6" s="474"/>
      <c r="K6" s="426"/>
      <c r="L6" s="4"/>
      <c r="M6" s="1202"/>
      <c r="N6" s="1202"/>
      <c r="O6" s="1202"/>
      <c r="P6" s="1202"/>
      <c r="Q6" s="1202"/>
      <c r="R6" s="1202"/>
      <c r="S6" s="1202"/>
      <c r="T6" s="1202"/>
    </row>
    <row r="7" spans="1:28" ht="13.5" customHeight="1">
      <c r="A7" s="1201"/>
      <c r="B7" s="1201"/>
      <c r="C7" s="1201"/>
      <c r="D7" s="1201"/>
      <c r="E7" s="1201"/>
      <c r="F7" s="1201"/>
      <c r="G7" s="1201"/>
      <c r="H7" s="1201"/>
      <c r="I7" s="889"/>
      <c r="J7" s="474"/>
      <c r="K7" s="426"/>
      <c r="L7" s="4"/>
      <c r="M7" s="1202"/>
      <c r="N7" s="1202"/>
      <c r="O7" s="1202"/>
      <c r="P7" s="1202"/>
      <c r="Q7" s="1202"/>
      <c r="R7" s="1202"/>
      <c r="S7" s="1202"/>
      <c r="T7" s="1202"/>
    </row>
    <row r="8" spans="1:28" ht="13.5" customHeight="1">
      <c r="A8" s="1206" t="s">
        <v>155</v>
      </c>
      <c r="B8" s="1206"/>
      <c r="C8" s="1206"/>
      <c r="D8" s="1206"/>
      <c r="E8" s="1206"/>
      <c r="F8" s="1206"/>
      <c r="G8" s="1206"/>
      <c r="H8" s="1206"/>
      <c r="I8" s="4"/>
      <c r="J8" s="345"/>
      <c r="K8" s="426"/>
      <c r="L8" s="4" t="s">
        <v>156</v>
      </c>
      <c r="M8"/>
      <c r="N8" s="4"/>
      <c r="O8" s="4"/>
      <c r="P8" s="4"/>
      <c r="Q8" s="4"/>
      <c r="R8" s="4"/>
      <c r="S8" s="4"/>
      <c r="T8" s="4"/>
      <c r="U8" s="1206" t="s">
        <v>157</v>
      </c>
      <c r="V8" s="1206"/>
      <c r="W8" s="1206"/>
      <c r="X8" s="1206"/>
      <c r="Y8" s="1206"/>
      <c r="Z8" s="1206"/>
      <c r="AA8" s="1206"/>
      <c r="AB8" s="1206"/>
    </row>
    <row r="9" spans="1:28" ht="13.8" thickBot="1">
      <c r="A9" s="1159" t="s">
        <v>23</v>
      </c>
      <c r="B9" s="1159" t="s">
        <v>46</v>
      </c>
      <c r="C9" s="887"/>
      <c r="D9" s="887" t="s">
        <v>24</v>
      </c>
      <c r="E9" s="301"/>
      <c r="F9" s="887"/>
      <c r="G9" s="887" t="s">
        <v>25</v>
      </c>
      <c r="H9" s="887"/>
      <c r="I9"/>
      <c r="J9" s="346"/>
      <c r="K9" s="426"/>
      <c r="L9" s="4"/>
      <c r="M9" s="4"/>
      <c r="N9" s="4"/>
      <c r="O9" s="4"/>
      <c r="P9" s="4"/>
      <c r="Q9" s="4"/>
      <c r="R9" s="4"/>
      <c r="W9" s="7"/>
      <c r="X9" s="10"/>
    </row>
    <row r="10" spans="1:28" ht="40.799999999999997" thickTop="1" thickBot="1">
      <c r="A10" s="1160"/>
      <c r="B10" s="1160"/>
      <c r="C10" s="886" t="s">
        <v>26</v>
      </c>
      <c r="D10" s="886" t="s">
        <v>27</v>
      </c>
      <c r="E10" s="439" t="s">
        <v>28</v>
      </c>
      <c r="F10" s="440" t="s">
        <v>29</v>
      </c>
      <c r="G10" s="886" t="s">
        <v>27</v>
      </c>
      <c r="H10" s="886" t="s">
        <v>30</v>
      </c>
      <c r="I10"/>
      <c r="J10" s="347"/>
      <c r="K10" s="427"/>
      <c r="L10" s="476"/>
      <c r="M10" s="310" t="s">
        <v>47</v>
      </c>
      <c r="N10" s="310" t="s">
        <v>48</v>
      </c>
      <c r="O10" s="310" t="s">
        <v>49</v>
      </c>
      <c r="P10" s="310" t="s">
        <v>50</v>
      </c>
      <c r="W10" s="7"/>
      <c r="X10" s="10"/>
    </row>
    <row r="11" spans="1:28" ht="13.8" thickTop="1">
      <c r="A11" s="1167" t="s">
        <v>32</v>
      </c>
      <c r="B11" s="558" t="s">
        <v>51</v>
      </c>
      <c r="C11" s="557">
        <f>SUM(C12:C16)</f>
        <v>44705501.356600001</v>
      </c>
      <c r="D11" s="557">
        <f>SUM(D12:D16)</f>
        <v>45887945.479308933</v>
      </c>
      <c r="E11" s="556">
        <f>D11/C11</f>
        <v>1.0264496334193189</v>
      </c>
      <c r="F11" s="557">
        <f>SUM(F12:F16)</f>
        <v>102092112.693396</v>
      </c>
      <c r="G11" s="557">
        <f>SUM(G12:G16)</f>
        <v>39039199.697883077</v>
      </c>
      <c r="H11" s="555">
        <f>G11/F11</f>
        <v>0.38239192693686308</v>
      </c>
      <c r="I11" s="725"/>
      <c r="J11" s="471"/>
      <c r="K11" s="428"/>
      <c r="L11" s="559"/>
      <c r="M11" s="477"/>
      <c r="U11" s="464"/>
      <c r="W11" s="7"/>
      <c r="X11" s="10"/>
    </row>
    <row r="12" spans="1:28" ht="13.8" thickBot="1">
      <c r="A12" s="1164"/>
      <c r="B12" s="49" t="s">
        <v>9</v>
      </c>
      <c r="C12" s="890">
        <v>21946830</v>
      </c>
      <c r="D12" s="890">
        <v>23212017.121977936</v>
      </c>
      <c r="E12" s="298">
        <f>D12/C12</f>
        <v>1.0576478298678185</v>
      </c>
      <c r="F12" s="890">
        <v>38710762.008495964</v>
      </c>
      <c r="G12" s="890">
        <v>22283536.466282818</v>
      </c>
      <c r="H12" s="297">
        <f t="shared" ref="H12:H20" si="0">G12/F12</f>
        <v>0.57564189672608834</v>
      </c>
      <c r="I12" s="725"/>
      <c r="J12" s="471"/>
      <c r="K12" s="428"/>
      <c r="L12" s="7" t="s">
        <v>52</v>
      </c>
      <c r="M12" s="562">
        <f>D12</f>
        <v>23212017.121977936</v>
      </c>
      <c r="N12" s="464">
        <f>M12/$M$29</f>
        <v>0.2703575463242377</v>
      </c>
      <c r="O12" s="564">
        <f>G12</f>
        <v>22283536.466282818</v>
      </c>
      <c r="P12" s="464">
        <f>O12/$O$29</f>
        <v>0.29479343751093179</v>
      </c>
      <c r="U12" s="464">
        <f>G13/$G$29</f>
        <v>0.1623575698192618</v>
      </c>
      <c r="W12" s="7"/>
      <c r="X12" s="10"/>
    </row>
    <row r="13" spans="1:28" ht="13.8" thickBot="1">
      <c r="A13" s="1164"/>
      <c r="B13" s="49" t="s">
        <v>10</v>
      </c>
      <c r="C13" s="890">
        <v>16658609.302900001</v>
      </c>
      <c r="D13" s="890">
        <v>16584681.17124003</v>
      </c>
      <c r="E13" s="298">
        <f>D13/C13</f>
        <v>0.99556216666615127</v>
      </c>
      <c r="F13" s="890">
        <v>30079932.355800048</v>
      </c>
      <c r="G13" s="890">
        <v>12272664.066717623</v>
      </c>
      <c r="H13" s="297">
        <f>G13/F13</f>
        <v>0.4080017176086233</v>
      </c>
      <c r="I13" s="725"/>
      <c r="J13" s="454"/>
      <c r="K13" s="429"/>
      <c r="L13" s="7" t="s">
        <v>10</v>
      </c>
      <c r="M13" s="562">
        <f t="shared" ref="M13:M16" si="1">D13</f>
        <v>16584681.17124003</v>
      </c>
      <c r="N13" s="464">
        <f>M13/$M$29</f>
        <v>0.19316691369234038</v>
      </c>
      <c r="O13" s="564">
        <f t="shared" ref="O13:O27" si="2">G13</f>
        <v>12272664.066717623</v>
      </c>
      <c r="P13" s="464">
        <f>O13/$O$29</f>
        <v>0.1623575698192618</v>
      </c>
      <c r="U13" s="464">
        <f>G12/$G$29</f>
        <v>0.29479343751093179</v>
      </c>
      <c r="W13" s="7"/>
      <c r="X13" s="10"/>
    </row>
    <row r="14" spans="1:28" ht="13.5" customHeight="1" thickBot="1">
      <c r="A14" s="1164"/>
      <c r="B14" s="890" t="s">
        <v>11</v>
      </c>
      <c r="C14" s="890">
        <v>5815857.6899999985</v>
      </c>
      <c r="D14" s="890">
        <v>6124084.2873551184</v>
      </c>
      <c r="E14" s="298">
        <f>D14/C14</f>
        <v>1.0529976168235851</v>
      </c>
      <c r="F14" s="890">
        <v>17603947.083100002</v>
      </c>
      <c r="G14" s="890">
        <v>4531822.3726427872</v>
      </c>
      <c r="H14" s="297">
        <f>G14/F14</f>
        <v>0.25743217423059572</v>
      </c>
      <c r="I14" s="725"/>
      <c r="J14" s="454"/>
      <c r="K14" s="429"/>
      <c r="L14" s="7" t="s">
        <v>11</v>
      </c>
      <c r="M14" s="562">
        <f t="shared" si="1"/>
        <v>6124084.2873551184</v>
      </c>
      <c r="N14" s="464">
        <f>M14/$M$29</f>
        <v>7.1329104778424496E-2</v>
      </c>
      <c r="O14" s="564">
        <f t="shared" si="2"/>
        <v>4531822.3726427872</v>
      </c>
      <c r="P14" s="464">
        <f>O14/$O$29</f>
        <v>5.995240016959337E-2</v>
      </c>
      <c r="U14" s="464">
        <f>G14/$G$29</f>
        <v>5.995240016959337E-2</v>
      </c>
      <c r="W14" s="7"/>
      <c r="X14" s="10"/>
    </row>
    <row r="15" spans="1:28" ht="13.8" thickBot="1">
      <c r="A15" s="1164"/>
      <c r="B15" s="890" t="s">
        <v>53</v>
      </c>
      <c r="C15" s="890">
        <v>147872</v>
      </c>
      <c r="D15" s="890">
        <v>-157728.55826415098</v>
      </c>
      <c r="E15" s="298" t="s">
        <v>54</v>
      </c>
      <c r="F15" s="890">
        <v>12127507.8408</v>
      </c>
      <c r="G15" s="890">
        <v>-157728.55826415098</v>
      </c>
      <c r="H15" s="297">
        <f t="shared" si="0"/>
        <v>-1.3005850858616826E-2</v>
      </c>
      <c r="I15" s="725"/>
      <c r="J15" s="540"/>
      <c r="K15" s="429"/>
      <c r="L15" s="7" t="s">
        <v>55</v>
      </c>
      <c r="M15" s="562">
        <f t="shared" si="1"/>
        <v>-157728.55826415098</v>
      </c>
      <c r="N15" s="464">
        <f>M15/$M$29</f>
        <v>-1.8371133268370486E-3</v>
      </c>
      <c r="O15" s="564">
        <f t="shared" si="2"/>
        <v>-157728.55826415098</v>
      </c>
      <c r="P15" s="464">
        <f>O15/$O$29</f>
        <v>-2.0866231872435242E-3</v>
      </c>
      <c r="U15" s="464">
        <f>G16/$G$29</f>
        <v>1.4407310386744239E-3</v>
      </c>
      <c r="W15" s="7"/>
      <c r="X15" s="10"/>
    </row>
    <row r="16" spans="1:28" ht="13.8" thickBot="1">
      <c r="A16" s="1165"/>
      <c r="B16" s="890" t="s">
        <v>56</v>
      </c>
      <c r="C16" s="890">
        <v>136332.36369999999</v>
      </c>
      <c r="D16" s="890">
        <v>124891.45699999999</v>
      </c>
      <c r="E16" s="298">
        <f t="shared" ref="E16:E20" si="3">D16/C16</f>
        <v>0.91608077209622973</v>
      </c>
      <c r="F16" s="890">
        <v>3569963.4051999673</v>
      </c>
      <c r="G16" s="890">
        <v>108905.350504</v>
      </c>
      <c r="H16" s="297">
        <f t="shared" si="0"/>
        <v>3.0506013127577086E-2</v>
      </c>
      <c r="I16" s="725"/>
      <c r="J16" s="471"/>
      <c r="K16" s="427"/>
      <c r="L16" s="7" t="s">
        <v>56</v>
      </c>
      <c r="M16" s="562">
        <f t="shared" si="1"/>
        <v>124891.45699999999</v>
      </c>
      <c r="N16" s="464">
        <f>M16/$M$29</f>
        <v>1.4546494470490823E-3</v>
      </c>
      <c r="O16" s="564">
        <f t="shared" si="2"/>
        <v>108905.350504</v>
      </c>
      <c r="P16" s="464">
        <f>O16/$O$29</f>
        <v>1.4407310386744239E-3</v>
      </c>
      <c r="U16" s="464">
        <f>G18/$G$29</f>
        <v>7.4987019351295092E-2</v>
      </c>
      <c r="W16" s="7"/>
    </row>
    <row r="17" spans="1:24" ht="13.8" thickBot="1">
      <c r="A17" s="1163" t="s">
        <v>33</v>
      </c>
      <c r="B17" s="554" t="s">
        <v>57</v>
      </c>
      <c r="C17" s="554">
        <f>SUM(C18:C20)</f>
        <v>20214192.476243451</v>
      </c>
      <c r="D17" s="554">
        <f>SUM(D18:D20)</f>
        <v>19502814.893882044</v>
      </c>
      <c r="E17" s="556">
        <f>D17/C17</f>
        <v>0.96480801381517234</v>
      </c>
      <c r="F17" s="554">
        <f>SUM(F18:F20)</f>
        <v>55020169.224600077</v>
      </c>
      <c r="G17" s="554">
        <f>SUM(G18:G20)</f>
        <v>16085163.30303042</v>
      </c>
      <c r="H17" s="553">
        <f>G17/F17</f>
        <v>0.29235030589179978</v>
      </c>
      <c r="I17" s="725"/>
      <c r="J17" s="540"/>
      <c r="K17" s="427"/>
      <c r="L17" s="7"/>
      <c r="M17" s="476"/>
      <c r="O17" s="564"/>
      <c r="P17" s="464"/>
      <c r="U17" s="464"/>
      <c r="W17" s="7"/>
    </row>
    <row r="18" spans="1:24" ht="13.8" thickBot="1">
      <c r="A18" s="1164"/>
      <c r="B18" s="890" t="s">
        <v>14</v>
      </c>
      <c r="C18" s="890">
        <v>10465375.294000026</v>
      </c>
      <c r="D18" s="890">
        <v>7085367.9542581188</v>
      </c>
      <c r="E18" s="298">
        <f t="shared" si="3"/>
        <v>0.67702951449053894</v>
      </c>
      <c r="F18" s="890">
        <v>19717746</v>
      </c>
      <c r="G18" s="890">
        <v>5668294.3634064952</v>
      </c>
      <c r="H18" s="297">
        <f t="shared" si="0"/>
        <v>0.28747172031765167</v>
      </c>
      <c r="I18" s="725"/>
      <c r="J18" s="471"/>
      <c r="K18" s="427"/>
      <c r="L18" s="7" t="s">
        <v>58</v>
      </c>
      <c r="M18" s="562">
        <f>D18</f>
        <v>7085367.9542581188</v>
      </c>
      <c r="N18" s="464">
        <f>M18/$M$29</f>
        <v>8.2525473113832445E-2</v>
      </c>
      <c r="O18" s="564">
        <f t="shared" si="2"/>
        <v>5668294.3634064952</v>
      </c>
      <c r="P18" s="464">
        <f>O18/$O$29</f>
        <v>7.4987019351295092E-2</v>
      </c>
      <c r="U18" s="464">
        <f>G19/$G$29</f>
        <v>5.738110031242627E-2</v>
      </c>
    </row>
    <row r="19" spans="1:24" ht="13.8" thickBot="1">
      <c r="A19" s="1164"/>
      <c r="B19" s="890" t="s">
        <v>59</v>
      </c>
      <c r="C19" s="890">
        <v>3824584.1822434263</v>
      </c>
      <c r="D19" s="890">
        <v>4337456.9396239258</v>
      </c>
      <c r="E19" s="298">
        <f t="shared" si="3"/>
        <v>1.1340989589826882</v>
      </c>
      <c r="F19" s="890">
        <v>10014278.224600077</v>
      </c>
      <c r="G19" s="890">
        <v>4337456.9396239258</v>
      </c>
      <c r="H19" s="297">
        <f t="shared" si="0"/>
        <v>0.43312726512520511</v>
      </c>
      <c r="I19" s="725"/>
      <c r="J19" s="471"/>
      <c r="K19" s="427"/>
      <c r="L19" s="7" t="s">
        <v>60</v>
      </c>
      <c r="M19" s="562">
        <f>D19</f>
        <v>4337456.9396239258</v>
      </c>
      <c r="N19" s="464">
        <f>M19/$M$29</f>
        <v>5.0519703191733517E-2</v>
      </c>
      <c r="O19" s="564">
        <f t="shared" si="2"/>
        <v>4337456.9396239258</v>
      </c>
      <c r="P19" s="464">
        <f>O19/$O$29</f>
        <v>5.738110031242627E-2</v>
      </c>
      <c r="U19" s="464">
        <f>G20/$G$29</f>
        <v>8.0425778207913245E-2</v>
      </c>
      <c r="W19" s="7"/>
    </row>
    <row r="20" spans="1:24" ht="13.8" thickBot="1">
      <c r="A20" s="1164"/>
      <c r="B20" s="890" t="s">
        <v>61</v>
      </c>
      <c r="C20" s="890">
        <v>5924233</v>
      </c>
      <c r="D20" s="890">
        <v>8079990</v>
      </c>
      <c r="E20" s="298">
        <f t="shared" si="3"/>
        <v>1.3638879497143344</v>
      </c>
      <c r="F20" s="890">
        <v>25288145</v>
      </c>
      <c r="G20" s="890">
        <v>6079412</v>
      </c>
      <c r="H20" s="297">
        <f t="shared" si="0"/>
        <v>0.24040561298584773</v>
      </c>
      <c r="I20" s="725"/>
      <c r="J20" s="471"/>
      <c r="K20" s="428"/>
      <c r="L20" s="7" t="s">
        <v>62</v>
      </c>
      <c r="M20" s="562">
        <f>D20</f>
        <v>8079990</v>
      </c>
      <c r="N20" s="464">
        <f>M20/$M$29</f>
        <v>9.4110143864060414E-2</v>
      </c>
      <c r="O20" s="564">
        <f t="shared" si="2"/>
        <v>6079412</v>
      </c>
      <c r="P20" s="464">
        <f>O20/$O$29</f>
        <v>8.0425778207913245E-2</v>
      </c>
      <c r="U20" s="464">
        <f>G15/$G$29</f>
        <v>-2.0866231872435242E-3</v>
      </c>
      <c r="W20" s="7"/>
      <c r="X20" s="10"/>
    </row>
    <row r="21" spans="1:24" ht="13.8" thickBot="1">
      <c r="A21" s="1164" t="s">
        <v>34</v>
      </c>
      <c r="B21" s="554" t="s">
        <v>63</v>
      </c>
      <c r="C21" s="554">
        <f>SUM(C22)</f>
        <v>18651728</v>
      </c>
      <c r="D21" s="554">
        <f>SUM(D22)</f>
        <v>19894420</v>
      </c>
      <c r="E21" s="551">
        <f>D21/C21</f>
        <v>1.0666261056348239</v>
      </c>
      <c r="F21" s="554">
        <f>SUM(F22)</f>
        <v>21070772</v>
      </c>
      <c r="G21" s="554">
        <f>SUM(G22)</f>
        <v>19894420</v>
      </c>
      <c r="H21" s="553">
        <f>G21/F21</f>
        <v>0.94417138584196159</v>
      </c>
      <c r="I21" s="725"/>
      <c r="J21" s="471"/>
      <c r="K21" s="428"/>
      <c r="L21" s="7"/>
      <c r="M21" s="477"/>
      <c r="O21" s="564"/>
      <c r="P21" s="464">
        <f>O21/$O$29</f>
        <v>0</v>
      </c>
      <c r="U21" s="464"/>
      <c r="W21" s="7"/>
      <c r="X21" s="10"/>
    </row>
    <row r="22" spans="1:24" ht="13.5" customHeight="1" thickBot="1">
      <c r="A22" s="1164"/>
      <c r="B22" s="890" t="s">
        <v>17</v>
      </c>
      <c r="C22" s="890">
        <v>18651728</v>
      </c>
      <c r="D22" s="890">
        <v>19894420</v>
      </c>
      <c r="E22" s="298">
        <f>D22/C22</f>
        <v>1.0666261056348239</v>
      </c>
      <c r="F22" s="890">
        <v>21070772</v>
      </c>
      <c r="G22" s="890">
        <v>19894420</v>
      </c>
      <c r="H22" s="297">
        <f>G22/F22</f>
        <v>0.94417138584196159</v>
      </c>
      <c r="I22" s="725"/>
      <c r="J22" s="471"/>
      <c r="K22" s="427"/>
      <c r="L22" s="7" t="s">
        <v>64</v>
      </c>
      <c r="M22" s="562">
        <f>D22</f>
        <v>19894420</v>
      </c>
      <c r="N22" s="464">
        <f>M22/$M$29</f>
        <v>0.23171646602186893</v>
      </c>
      <c r="O22" s="564">
        <f t="shared" si="2"/>
        <v>19894420</v>
      </c>
      <c r="P22" s="464">
        <f>O22/$O$29</f>
        <v>0.2631873297113394</v>
      </c>
      <c r="U22" s="464">
        <f>G22/$G$29</f>
        <v>0.2631873297113394</v>
      </c>
      <c r="W22" s="7"/>
    </row>
    <row r="23" spans="1:24" ht="13.8" thickBot="1">
      <c r="A23" s="1164"/>
      <c r="B23" s="890" t="s">
        <v>65</v>
      </c>
      <c r="C23" s="1168" t="s">
        <v>66</v>
      </c>
      <c r="D23" s="1168"/>
      <c r="E23" s="1168"/>
      <c r="F23" s="1168"/>
      <c r="G23" s="1168"/>
      <c r="H23" s="1168"/>
      <c r="I23" s="725"/>
      <c r="J23" s="471"/>
      <c r="K23" s="427"/>
      <c r="L23" s="7"/>
      <c r="M23"/>
      <c r="O23" s="564"/>
      <c r="P23" s="464"/>
      <c r="U23" s="464">
        <f>G27/$G$29</f>
        <v>7.1539166623611986E-3</v>
      </c>
      <c r="W23" s="7"/>
    </row>
    <row r="24" spans="1:24" ht="13.5" customHeight="1" thickBot="1">
      <c r="A24" s="1165"/>
      <c r="B24" s="890" t="s">
        <v>67</v>
      </c>
      <c r="C24" s="1169"/>
      <c r="D24" s="1169"/>
      <c r="E24" s="1169"/>
      <c r="F24" s="1169"/>
      <c r="G24" s="1169"/>
      <c r="H24" s="1169"/>
      <c r="I24" s="725"/>
      <c r="J24" s="471"/>
      <c r="K24" s="429"/>
      <c r="L24" s="7"/>
      <c r="M24" s="477"/>
      <c r="O24" s="564"/>
      <c r="P24" s="464"/>
      <c r="U24" s="331">
        <f>G26/$G$29</f>
        <v>4.073404034468887E-4</v>
      </c>
      <c r="W24" s="7"/>
    </row>
    <row r="25" spans="1:24" ht="13.5" customHeight="1" thickBot="1">
      <c r="A25" s="1163" t="s">
        <v>35</v>
      </c>
      <c r="B25" s="554" t="s">
        <v>68</v>
      </c>
      <c r="C25" s="554">
        <f>SUM(C26:C27)</f>
        <v>1221528</v>
      </c>
      <c r="D25" s="554">
        <f>SUM(D26:D27)</f>
        <v>571558</v>
      </c>
      <c r="E25" s="551">
        <f>D25/C25</f>
        <v>0.46790413318401214</v>
      </c>
      <c r="F25" s="554">
        <f>SUM(F26:F27)</f>
        <v>6223140.0000000019</v>
      </c>
      <c r="G25" s="554">
        <f>SUM(G26:G27)</f>
        <v>571558</v>
      </c>
      <c r="H25" s="553">
        <f>G25/F25</f>
        <v>9.1843988725948608E-2</v>
      </c>
      <c r="I25" s="725"/>
      <c r="J25" s="471"/>
      <c r="K25" s="429"/>
      <c r="L25" s="7"/>
      <c r="M25" s="477"/>
      <c r="O25" s="564"/>
      <c r="P25" s="464"/>
      <c r="U25" s="331"/>
      <c r="W25" s="7"/>
    </row>
    <row r="26" spans="1:24" ht="13.8" thickBot="1">
      <c r="A26" s="1164"/>
      <c r="B26" s="890" t="s">
        <v>20</v>
      </c>
      <c r="C26" s="890">
        <v>69300</v>
      </c>
      <c r="D26" s="890">
        <v>30791</v>
      </c>
      <c r="E26" s="298">
        <f>D26/C26</f>
        <v>0.44431457431457433</v>
      </c>
      <c r="F26" s="890">
        <v>79002.000000000422</v>
      </c>
      <c r="G26" s="890">
        <v>30791</v>
      </c>
      <c r="H26" s="297">
        <f>G26/F26</f>
        <v>0.38974962659172979</v>
      </c>
      <c r="I26" s="725"/>
      <c r="J26" s="471"/>
      <c r="K26" s="428"/>
      <c r="L26" s="7" t="s">
        <v>69</v>
      </c>
      <c r="M26" s="562">
        <f t="shared" ref="M26:M28" si="4">D26</f>
        <v>30791</v>
      </c>
      <c r="N26" s="464">
        <f>M26/$M$29</f>
        <v>3.5863230520313566E-4</v>
      </c>
      <c r="O26" s="564">
        <f t="shared" si="2"/>
        <v>30791</v>
      </c>
      <c r="P26" s="464">
        <f>O26/$O$29</f>
        <v>4.073404034468887E-4</v>
      </c>
      <c r="W26" s="7"/>
    </row>
    <row r="27" spans="1:24" ht="13.8" thickBot="1">
      <c r="A27" s="1164"/>
      <c r="B27" s="890" t="s">
        <v>19</v>
      </c>
      <c r="C27" s="890">
        <v>1152228</v>
      </c>
      <c r="D27" s="890">
        <v>540767</v>
      </c>
      <c r="E27" s="298">
        <f>D27/C27</f>
        <v>0.46932291178482038</v>
      </c>
      <c r="F27" s="890">
        <v>6144138.0000000019</v>
      </c>
      <c r="G27" s="890">
        <v>540767</v>
      </c>
      <c r="H27" s="297">
        <f>G27/F27</f>
        <v>8.8013485374189154E-2</v>
      </c>
      <c r="I27" s="725"/>
      <c r="J27" s="471"/>
      <c r="K27" s="427"/>
      <c r="L27" s="7" t="s">
        <v>70</v>
      </c>
      <c r="M27" s="562">
        <f t="shared" si="4"/>
        <v>540767</v>
      </c>
      <c r="N27" s="464">
        <f>M27/$M$29</f>
        <v>6.2984805880869112E-3</v>
      </c>
      <c r="O27" s="564">
        <f t="shared" si="2"/>
        <v>540767</v>
      </c>
      <c r="P27" s="464">
        <f>O27/$O$29</f>
        <v>7.1539166623611986E-3</v>
      </c>
    </row>
    <row r="28" spans="1:24" ht="13.8" thickBot="1">
      <c r="A28" s="1165"/>
      <c r="B28" s="890" t="s">
        <v>21</v>
      </c>
      <c r="C28" s="1166" t="s">
        <v>71</v>
      </c>
      <c r="D28" s="1166"/>
      <c r="E28" s="1166"/>
      <c r="F28" s="1166"/>
      <c r="G28" s="1166"/>
      <c r="H28" s="1166"/>
      <c r="I28" s="725"/>
      <c r="J28" s="471"/>
      <c r="K28" s="427"/>
      <c r="L28" s="7" t="s">
        <v>72</v>
      </c>
      <c r="M28" s="562">
        <f t="shared" si="4"/>
        <v>0</v>
      </c>
      <c r="P28" s="464"/>
      <c r="U28" s="10"/>
    </row>
    <row r="29" spans="1:24" ht="13.5" customHeight="1" thickBot="1">
      <c r="A29" s="396" t="s">
        <v>36</v>
      </c>
      <c r="B29" s="396"/>
      <c r="C29" s="396">
        <f>SUM(C11,C17,C21,C25)</f>
        <v>84792949.832843453</v>
      </c>
      <c r="D29" s="396">
        <f>SUM(D11,D17,D21,D25)</f>
        <v>85856738.373190969</v>
      </c>
      <c r="E29" s="392">
        <f>D29/C29</f>
        <v>1.0125457192189282</v>
      </c>
      <c r="F29" s="396">
        <f>SUM(F11,F17,F21,F25)</f>
        <v>184406193.91799608</v>
      </c>
      <c r="G29" s="396">
        <f>SUM(G11,G17,G21,G25)</f>
        <v>75590341.000913501</v>
      </c>
      <c r="H29" s="394">
        <f>G29/F29</f>
        <v>0.40991215856083396</v>
      </c>
      <c r="I29" s="725"/>
      <c r="J29" s="471"/>
      <c r="L29" s="329"/>
      <c r="M29" s="563">
        <f>SUM(M12:M28)</f>
        <v>85856738.373190984</v>
      </c>
      <c r="N29" s="464">
        <f>M29/$M$29</f>
        <v>1</v>
      </c>
      <c r="O29" s="563">
        <f>SUM(O12:O28)</f>
        <v>75590341.000913501</v>
      </c>
      <c r="P29" s="464">
        <f>O29/$O$29</f>
        <v>1</v>
      </c>
      <c r="Q29" s="893"/>
      <c r="R29" s="893"/>
    </row>
    <row r="30" spans="1:24">
      <c r="A30" t="s">
        <v>73</v>
      </c>
      <c r="B30"/>
      <c r="C30"/>
      <c r="D30" s="93"/>
      <c r="E30" s="93"/>
      <c r="F30" s="7"/>
      <c r="G30"/>
      <c r="H30"/>
      <c r="I30" s="10"/>
      <c r="J30" s="10"/>
      <c r="L30" s="329"/>
    </row>
    <row r="31" spans="1:24">
      <c r="A31" s="86"/>
      <c r="B31"/>
      <c r="C31"/>
      <c r="D31"/>
      <c r="E31"/>
      <c r="F31" s="327"/>
      <c r="G31"/>
      <c r="H31"/>
      <c r="I31"/>
      <c r="J31" s="350"/>
      <c r="K31" s="431"/>
      <c r="L31" s="636"/>
      <c r="M31" s="466"/>
      <c r="Q31" s="462"/>
      <c r="R31" s="464"/>
      <c r="S31" s="465"/>
      <c r="T31" s="463"/>
    </row>
    <row r="32" spans="1:24">
      <c r="A32" s="86"/>
      <c r="B32"/>
      <c r="C32" s="564"/>
      <c r="D32" s="564"/>
      <c r="E32"/>
      <c r="F32" s="564"/>
      <c r="G32" s="564"/>
      <c r="H32"/>
      <c r="I32"/>
      <c r="J32" s="350"/>
      <c r="M32" s="29"/>
      <c r="Q32" s="13"/>
    </row>
    <row r="33" spans="1:28">
      <c r="A33" s="4" t="s">
        <v>158</v>
      </c>
      <c r="B33" s="4"/>
      <c r="C33" s="4"/>
      <c r="D33" s="4"/>
      <c r="E33" s="4"/>
      <c r="F33" s="4"/>
      <c r="G33" s="4"/>
      <c r="H33" s="4"/>
      <c r="I33" s="4"/>
      <c r="J33" s="350"/>
      <c r="L33" s="1206" t="s">
        <v>159</v>
      </c>
      <c r="M33" s="1206"/>
      <c r="N33" s="1206"/>
      <c r="O33" s="1206"/>
      <c r="P33" s="1206"/>
      <c r="Q33" s="1206"/>
      <c r="R33" s="1206"/>
      <c r="S33" s="1206"/>
      <c r="U33" s="1206" t="s">
        <v>160</v>
      </c>
      <c r="V33" s="1206"/>
      <c r="W33" s="1206"/>
      <c r="X33" s="1206"/>
      <c r="Y33" s="1206"/>
      <c r="Z33" s="1206"/>
      <c r="AA33" s="1206"/>
      <c r="AB33" s="1206"/>
    </row>
    <row r="34" spans="1:28" ht="13.8" thickBot="1">
      <c r="A34" s="1159" t="s">
        <v>23</v>
      </c>
      <c r="B34" s="1159" t="s">
        <v>46</v>
      </c>
      <c r="C34" s="895"/>
      <c r="D34" s="895" t="s">
        <v>24</v>
      </c>
      <c r="E34" s="95"/>
      <c r="F34" s="895"/>
      <c r="G34" s="895" t="s">
        <v>25</v>
      </c>
      <c r="H34" s="895"/>
      <c r="I34" s="100"/>
      <c r="J34" s="351"/>
      <c r="K34" s="431"/>
      <c r="L34" s="636"/>
      <c r="M34"/>
    </row>
    <row r="35" spans="1:28" ht="40.799999999999997" thickTop="1" thickBot="1">
      <c r="A35" s="1160"/>
      <c r="B35" s="1160"/>
      <c r="C35" s="886" t="s">
        <v>38</v>
      </c>
      <c r="D35" s="886" t="s">
        <v>39</v>
      </c>
      <c r="E35" s="439" t="s">
        <v>28</v>
      </c>
      <c r="F35" s="440" t="s">
        <v>40</v>
      </c>
      <c r="G35" s="886" t="s">
        <v>39</v>
      </c>
      <c r="H35" s="886" t="s">
        <v>30</v>
      </c>
      <c r="I35" s="100"/>
      <c r="J35" s="352"/>
      <c r="M35" s="310" t="s">
        <v>77</v>
      </c>
      <c r="N35" s="310" t="s">
        <v>78</v>
      </c>
      <c r="O35" s="310" t="s">
        <v>79</v>
      </c>
      <c r="P35" s="310" t="s">
        <v>80</v>
      </c>
    </row>
    <row r="36" spans="1:28" ht="14.4" thickTop="1" thickBot="1">
      <c r="A36" s="1167" t="s">
        <v>32</v>
      </c>
      <c r="B36" s="558" t="s">
        <v>51</v>
      </c>
      <c r="C36" s="557">
        <f>SUM(C37:C41)</f>
        <v>8129.3807000000006</v>
      </c>
      <c r="D36" s="557">
        <f>SUM(D37:D41)</f>
        <v>8468.7273653531538</v>
      </c>
      <c r="E36" s="556">
        <f>D36/C36</f>
        <v>1.04174323701597</v>
      </c>
      <c r="F36" s="557">
        <f>SUM(F37:F41)</f>
        <v>20629.213500000002</v>
      </c>
      <c r="G36" s="557">
        <f>SUM(G37:G41)</f>
        <v>7224.3118079636479</v>
      </c>
      <c r="H36" s="553">
        <f t="shared" ref="H36:H42" si="5">G36/F36</f>
        <v>0.35019812112389292</v>
      </c>
      <c r="I36" s="303"/>
      <c r="J36" s="28"/>
      <c r="L36" s="47"/>
    </row>
    <row r="37" spans="1:28" ht="13.8" thickBot="1">
      <c r="A37" s="1164"/>
      <c r="B37" s="890" t="s">
        <v>9</v>
      </c>
      <c r="C37" s="890">
        <v>4315</v>
      </c>
      <c r="D37" s="890">
        <v>4392.200756223845</v>
      </c>
      <c r="E37" s="298">
        <f>D37/C37</f>
        <v>1.0178912528908099</v>
      </c>
      <c r="F37" s="890">
        <v>6385</v>
      </c>
      <c r="G37" s="890">
        <v>4216.5528539748911</v>
      </c>
      <c r="H37" s="297">
        <f t="shared" si="5"/>
        <v>0.66038415880577783</v>
      </c>
      <c r="I37" s="303"/>
      <c r="J37" s="28"/>
      <c r="L37" s="46" t="s">
        <v>52</v>
      </c>
      <c r="M37" s="496">
        <f>D37</f>
        <v>4392.200756223845</v>
      </c>
      <c r="N37" s="464">
        <f>M37/$M$55</f>
        <v>8.2350976872801546E-2</v>
      </c>
      <c r="O37" s="564">
        <f>G37</f>
        <v>4216.5528539748911</v>
      </c>
      <c r="P37" s="464">
        <f>O37/$O$55</f>
        <v>8.249462640535854E-2</v>
      </c>
    </row>
    <row r="38" spans="1:28" ht="13.8" thickBot="1">
      <c r="A38" s="1164"/>
      <c r="B38" s="890" t="s">
        <v>10</v>
      </c>
      <c r="C38" s="890">
        <v>3105.6763999999998</v>
      </c>
      <c r="D38" s="890">
        <v>3376.8511057571382</v>
      </c>
      <c r="E38" s="296">
        <f>D38/C38</f>
        <v>1.087315827803933</v>
      </c>
      <c r="F38" s="890">
        <v>7758.0861000000004</v>
      </c>
      <c r="G38" s="890">
        <v>2498.869818260282</v>
      </c>
      <c r="H38" s="297">
        <f t="shared" si="5"/>
        <v>0.32209874781620196</v>
      </c>
      <c r="I38" s="303"/>
      <c r="J38" s="28"/>
      <c r="K38" s="428"/>
      <c r="L38" s="46" t="s">
        <v>81</v>
      </c>
      <c r="M38" s="496">
        <f t="shared" ref="M38:M41" si="6">D38</f>
        <v>3376.8511057571382</v>
      </c>
      <c r="N38" s="464">
        <f>M38/$M$55</f>
        <v>6.3313815271090465E-2</v>
      </c>
      <c r="O38" s="564">
        <f t="shared" ref="O38:O41" si="7">G38</f>
        <v>2498.869818260282</v>
      </c>
      <c r="P38" s="464">
        <f>O38/$O$55</f>
        <v>4.8889066313654632E-2</v>
      </c>
      <c r="Q38" s="462"/>
      <c r="R38" s="464"/>
      <c r="S38" s="465"/>
      <c r="T38" s="463"/>
      <c r="U38" s="465">
        <f>G38/$G$54</f>
        <v>4.8889066313654639E-2</v>
      </c>
    </row>
    <row r="39" spans="1:28" ht="13.5" customHeight="1" thickBot="1">
      <c r="A39" s="1164"/>
      <c r="B39" s="890" t="s">
        <v>11</v>
      </c>
      <c r="C39" s="890">
        <v>682.04</v>
      </c>
      <c r="D39" s="890">
        <v>723.0411141988377</v>
      </c>
      <c r="E39" s="296">
        <f>D39/C39</f>
        <v>1.0601154099449266</v>
      </c>
      <c r="F39" s="890">
        <v>3052</v>
      </c>
      <c r="G39" s="890">
        <v>535.05042450713995</v>
      </c>
      <c r="H39" s="297">
        <f t="shared" si="5"/>
        <v>0.17531141038897116</v>
      </c>
      <c r="I39" s="303"/>
      <c r="J39" s="28"/>
      <c r="K39" s="429"/>
      <c r="L39" s="47" t="s">
        <v>11</v>
      </c>
      <c r="M39" s="496">
        <f t="shared" si="6"/>
        <v>723.0411141988377</v>
      </c>
      <c r="N39" s="464">
        <f>M39/$M$55</f>
        <v>1.3556562046736867E-2</v>
      </c>
      <c r="O39" s="564">
        <f t="shared" si="7"/>
        <v>535.05042450713995</v>
      </c>
      <c r="P39" s="464">
        <f>O39/$O$55</f>
        <v>1.046797856124012E-2</v>
      </c>
      <c r="Q39" s="462"/>
      <c r="R39" s="464"/>
      <c r="S39" s="465"/>
      <c r="T39" s="463"/>
      <c r="U39" s="465">
        <f>G37/$G$54</f>
        <v>8.2494626405358554E-2</v>
      </c>
    </row>
    <row r="40" spans="1:28" ht="13.8" thickBot="1">
      <c r="A40" s="1164"/>
      <c r="B40" s="890" t="s">
        <v>53</v>
      </c>
      <c r="C40" s="890">
        <v>0</v>
      </c>
      <c r="D40" s="890">
        <v>-45.206844826665716</v>
      </c>
      <c r="E40" s="358" t="s">
        <v>54</v>
      </c>
      <c r="F40" s="890">
        <v>2841.7464</v>
      </c>
      <c r="G40" s="890">
        <v>-45.206844826665716</v>
      </c>
      <c r="H40" s="297">
        <f t="shared" si="5"/>
        <v>-1.5908120734019655E-2</v>
      </c>
      <c r="I40" s="303"/>
      <c r="J40" s="28"/>
      <c r="K40" s="429"/>
      <c r="L40" s="46" t="s">
        <v>55</v>
      </c>
      <c r="M40" s="496">
        <f t="shared" si="6"/>
        <v>-45.206844826665716</v>
      </c>
      <c r="N40" s="464">
        <f>M40/$M$55</f>
        <v>-8.4759965207367803E-4</v>
      </c>
      <c r="O40" s="564">
        <f t="shared" si="7"/>
        <v>-45.206844826665716</v>
      </c>
      <c r="P40" s="464">
        <f>O40/$O$55</f>
        <v>-8.8444800862041105E-4</v>
      </c>
      <c r="Q40" s="13"/>
      <c r="U40" s="465">
        <f>G39/$G$54</f>
        <v>1.0467978561240121E-2</v>
      </c>
    </row>
    <row r="41" spans="1:28" ht="13.8" thickBot="1">
      <c r="A41" s="1164"/>
      <c r="B41" s="890" t="s">
        <v>56</v>
      </c>
      <c r="C41" s="890">
        <v>26.664300000000001</v>
      </c>
      <c r="D41" s="890">
        <v>21.841234</v>
      </c>
      <c r="E41" s="296">
        <f>D41/C41</f>
        <v>0.81911897180874804</v>
      </c>
      <c r="F41" s="890">
        <v>592.38099999999997</v>
      </c>
      <c r="G41" s="890">
        <v>19.045556048000002</v>
      </c>
      <c r="H41" s="297">
        <f t="shared" si="5"/>
        <v>3.2150855695911924E-2</v>
      </c>
      <c r="I41" s="303"/>
      <c r="J41" s="28"/>
      <c r="K41" s="429"/>
      <c r="L41" s="47" t="s">
        <v>56</v>
      </c>
      <c r="M41" s="496">
        <f t="shared" si="6"/>
        <v>21.841234</v>
      </c>
      <c r="N41" s="464">
        <f>M41/$M$55</f>
        <v>4.0950927697435606E-4</v>
      </c>
      <c r="O41" s="564">
        <f t="shared" si="7"/>
        <v>19.045556048000002</v>
      </c>
      <c r="P41" s="464">
        <f>O41/$O$55</f>
        <v>3.7261623066836883E-4</v>
      </c>
      <c r="Q41" s="13"/>
      <c r="U41" s="465">
        <f>G41/$G$54</f>
        <v>3.7261623066836888E-4</v>
      </c>
    </row>
    <row r="42" spans="1:28" ht="13.8" thickBot="1">
      <c r="A42" s="1164" t="s">
        <v>33</v>
      </c>
      <c r="B42" s="554" t="s">
        <v>57</v>
      </c>
      <c r="C42" s="554">
        <f>SUM(C43:C45)</f>
        <v>6063.256821690441</v>
      </c>
      <c r="D42" s="554">
        <f>SUM(D43:D45)</f>
        <v>5162.1389234279522</v>
      </c>
      <c r="E42" s="551">
        <f>D42/C42</f>
        <v>0.85138054930497631</v>
      </c>
      <c r="F42" s="554">
        <f>SUM(F43:F45)</f>
        <v>9097.594763207484</v>
      </c>
      <c r="G42" s="554">
        <f>SUM(G43:G45)</f>
        <v>4184.4767777069719</v>
      </c>
      <c r="H42" s="553">
        <f t="shared" si="5"/>
        <v>0.45995418422348766</v>
      </c>
      <c r="I42" s="303"/>
      <c r="J42" s="28"/>
      <c r="K42" s="429"/>
      <c r="L42" s="47"/>
      <c r="M42" s="29"/>
      <c r="Q42" s="13"/>
      <c r="U42" s="465"/>
    </row>
    <row r="43" spans="1:28" ht="13.8" thickBot="1">
      <c r="A43" s="1164"/>
      <c r="B43" s="890" t="s">
        <v>14</v>
      </c>
      <c r="C43" s="890">
        <v>4980.60922999999</v>
      </c>
      <c r="D43" s="890">
        <v>3453.3107286049058</v>
      </c>
      <c r="E43" s="296">
        <v>0.69335106793851253</v>
      </c>
      <c r="F43" s="890">
        <v>5072</v>
      </c>
      <c r="G43" s="890">
        <v>2762.648582883925</v>
      </c>
      <c r="H43" s="297">
        <f>G43/F43</f>
        <v>0.54468623479572653</v>
      </c>
      <c r="I43" s="303"/>
      <c r="J43" s="28"/>
      <c r="L43" s="46" t="s">
        <v>58</v>
      </c>
      <c r="M43" s="496">
        <f>D43</f>
        <v>3453.3107286049058</v>
      </c>
      <c r="N43" s="464">
        <f t="shared" ref="N43:N45" si="8">M43/$M$55</f>
        <v>6.4747384677934477E-2</v>
      </c>
      <c r="O43" s="564">
        <f t="shared" ref="O43:O45" si="9">G43</f>
        <v>2762.648582883925</v>
      </c>
      <c r="P43" s="464">
        <f t="shared" ref="P43:P45" si="10">O43/$O$55</f>
        <v>5.4049758327933843E-2</v>
      </c>
      <c r="Q43" s="462"/>
      <c r="R43" s="464"/>
      <c r="S43" s="465"/>
      <c r="T43" s="463"/>
      <c r="U43" s="465" t="e">
        <f>#REF!/$G$54</f>
        <v>#REF!</v>
      </c>
    </row>
    <row r="44" spans="1:28" ht="13.8" thickBot="1">
      <c r="A44" s="1164"/>
      <c r="B44" s="890" t="s">
        <v>59</v>
      </c>
      <c r="C44" s="890">
        <v>493.64759169045124</v>
      </c>
      <c r="D44" s="890">
        <v>571.82819482304637</v>
      </c>
      <c r="E44" s="296">
        <v>1.1583733101277225</v>
      </c>
      <c r="F44" s="890">
        <v>1356.5947632074835</v>
      </c>
      <c r="G44" s="890">
        <v>571.82819482304637</v>
      </c>
      <c r="H44" s="297">
        <f>G44/F44</f>
        <v>0.42151732435634387</v>
      </c>
      <c r="I44" s="303"/>
      <c r="J44" s="28"/>
      <c r="K44" s="427"/>
      <c r="L44" s="46" t="s">
        <v>60</v>
      </c>
      <c r="M44" s="496">
        <f t="shared" ref="M44:M47" si="11">D44</f>
        <v>571.82819482304637</v>
      </c>
      <c r="N44" s="464">
        <f t="shared" si="8"/>
        <v>1.0721415768703221E-2</v>
      </c>
      <c r="O44" s="564">
        <f t="shared" si="9"/>
        <v>571.82819482304637</v>
      </c>
      <c r="P44" s="464">
        <f t="shared" si="10"/>
        <v>1.1187516185290699E-2</v>
      </c>
      <c r="Q44" s="462"/>
      <c r="R44" s="464"/>
      <c r="S44" s="465"/>
      <c r="T44" s="463"/>
      <c r="U44" s="465">
        <f>G44/$G$54</f>
        <v>1.1187516185290701E-2</v>
      </c>
    </row>
    <row r="45" spans="1:28" ht="13.8" thickBot="1">
      <c r="A45" s="1164"/>
      <c r="B45" s="890" t="s">
        <v>61</v>
      </c>
      <c r="C45" s="890">
        <v>589</v>
      </c>
      <c r="D45" s="890">
        <v>1137</v>
      </c>
      <c r="E45" s="296">
        <f>D45/C45</f>
        <v>1.930390492359932</v>
      </c>
      <c r="F45" s="890">
        <v>2669</v>
      </c>
      <c r="G45" s="890">
        <v>850</v>
      </c>
      <c r="H45" s="297">
        <f>G45/F45</f>
        <v>0.31847133757961782</v>
      </c>
      <c r="I45" s="303"/>
      <c r="J45" s="28"/>
      <c r="K45" s="427"/>
      <c r="L45" s="46" t="s">
        <v>62</v>
      </c>
      <c r="M45" s="496">
        <f t="shared" si="11"/>
        <v>1137</v>
      </c>
      <c r="N45" s="464">
        <f t="shared" si="8"/>
        <v>2.131802845571101E-2</v>
      </c>
      <c r="O45" s="564">
        <f t="shared" si="9"/>
        <v>850</v>
      </c>
      <c r="P45" s="464">
        <f t="shared" si="10"/>
        <v>1.662980042535293E-2</v>
      </c>
      <c r="Q45" s="462"/>
      <c r="R45" s="464"/>
      <c r="S45" s="465"/>
      <c r="T45" s="463"/>
      <c r="U45" s="465">
        <f>G45/$G$54</f>
        <v>1.6629800425352934E-2</v>
      </c>
    </row>
    <row r="46" spans="1:28" ht="13.8" thickBot="1">
      <c r="A46" s="1164" t="s">
        <v>34</v>
      </c>
      <c r="B46" s="554" t="s">
        <v>63</v>
      </c>
      <c r="C46" s="554">
        <f>C47</f>
        <v>3106.855</v>
      </c>
      <c r="D46" s="554">
        <f>D47</f>
        <v>3413.0222003225808</v>
      </c>
      <c r="E46" s="550">
        <f>D46/C46</f>
        <v>1.0985456998548631</v>
      </c>
      <c r="F46" s="554">
        <f>F47</f>
        <v>4215</v>
      </c>
      <c r="G46" s="554">
        <f>G47</f>
        <v>3413.0222003225808</v>
      </c>
      <c r="H46" s="553">
        <f>H47</f>
        <v>0.80973243186775345</v>
      </c>
      <c r="I46" s="303"/>
      <c r="J46" s="28"/>
      <c r="K46" s="427"/>
      <c r="L46" s="47"/>
      <c r="M46" s="466"/>
      <c r="Q46" s="462"/>
      <c r="R46" s="464"/>
      <c r="S46" s="465"/>
      <c r="T46" s="463"/>
      <c r="U46" s="465"/>
    </row>
    <row r="47" spans="1:28" ht="13.5" customHeight="1" thickBot="1">
      <c r="A47" s="1164"/>
      <c r="B47" s="890" t="s">
        <v>17</v>
      </c>
      <c r="C47" s="890">
        <v>3106.855</v>
      </c>
      <c r="D47" s="890">
        <v>3413.0222003225808</v>
      </c>
      <c r="E47" s="296">
        <v>1.0985456998548631</v>
      </c>
      <c r="F47" s="890">
        <v>4215</v>
      </c>
      <c r="G47" s="890">
        <v>3413.0222003225808</v>
      </c>
      <c r="H47" s="297">
        <f>G47/F47</f>
        <v>0.80973243186775345</v>
      </c>
      <c r="I47" s="303"/>
      <c r="J47" s="28"/>
      <c r="K47" s="428"/>
      <c r="L47" s="46" t="s">
        <v>64</v>
      </c>
      <c r="M47" s="496">
        <f t="shared" si="11"/>
        <v>3413.0222003225808</v>
      </c>
      <c r="N47" s="464">
        <f>M47/$M$55</f>
        <v>6.3992000339885821E-2</v>
      </c>
      <c r="O47" s="564">
        <f>G47</f>
        <v>3413.0222003225808</v>
      </c>
      <c r="P47" s="464">
        <f>O47/$O$55</f>
        <v>6.6773974163133465E-2</v>
      </c>
      <c r="Q47" s="462"/>
      <c r="R47" s="464"/>
      <c r="S47" s="465"/>
      <c r="T47" s="463"/>
      <c r="U47" s="465">
        <f>G40/$G$54</f>
        <v>-8.8444800862041127E-4</v>
      </c>
    </row>
    <row r="48" spans="1:28" ht="13.5" customHeight="1" thickBot="1">
      <c r="A48" s="1164"/>
      <c r="B48" s="890" t="s">
        <v>65</v>
      </c>
      <c r="C48" s="1168" t="s">
        <v>66</v>
      </c>
      <c r="D48" s="1168"/>
      <c r="E48" s="1168"/>
      <c r="F48" s="1168"/>
      <c r="G48" s="1168"/>
      <c r="H48" s="1168"/>
      <c r="I48" s="303"/>
      <c r="J48" s="28"/>
      <c r="K48" s="427"/>
      <c r="L48" s="47"/>
      <c r="M48" s="466"/>
      <c r="Q48" s="462"/>
      <c r="R48" s="464"/>
      <c r="S48" s="465"/>
      <c r="T48" s="463"/>
      <c r="U48" s="465">
        <f>G47/$G$54</f>
        <v>6.6773974163133479E-2</v>
      </c>
    </row>
    <row r="49" spans="1:28" ht="13.8" thickBot="1">
      <c r="A49" s="1165"/>
      <c r="B49" s="890" t="s">
        <v>67</v>
      </c>
      <c r="C49" s="1169"/>
      <c r="D49" s="1169"/>
      <c r="E49" s="1169"/>
      <c r="F49" s="1169"/>
      <c r="G49" s="1169"/>
      <c r="H49" s="1169"/>
      <c r="I49" s="303"/>
      <c r="J49" s="28"/>
      <c r="K49" s="427"/>
      <c r="L49" s="47"/>
      <c r="M49" s="25"/>
      <c r="Q49" s="462"/>
      <c r="R49" s="464"/>
      <c r="S49" s="465"/>
      <c r="T49" s="463"/>
      <c r="U49" s="465">
        <f>G52/$G$54</f>
        <v>8.7484488920009609E-2</v>
      </c>
    </row>
    <row r="50" spans="1:28" ht="13.8" thickBot="1">
      <c r="A50" s="1163" t="s">
        <v>35</v>
      </c>
      <c r="B50" s="554" t="s">
        <v>68</v>
      </c>
      <c r="C50" s="554">
        <f>SUM(C51:C53)</f>
        <v>54569.22</v>
      </c>
      <c r="D50" s="554">
        <f>SUM(D51:D53)</f>
        <v>36291.25</v>
      </c>
      <c r="E50" s="550">
        <f>D50/C50</f>
        <v>0.66504982112626865</v>
      </c>
      <c r="F50" s="554">
        <f>SUM(F51:F53)</f>
        <v>71972.2</v>
      </c>
      <c r="G50" s="554">
        <f>SUM(G51:G53)</f>
        <v>36291.25</v>
      </c>
      <c r="H50" s="553">
        <f>G50/F50</f>
        <v>0.50423983149049223</v>
      </c>
      <c r="I50" s="303"/>
      <c r="J50" s="28"/>
      <c r="K50" s="427"/>
      <c r="L50" s="47"/>
      <c r="M50" s="25"/>
      <c r="Q50" s="462"/>
      <c r="R50" s="464"/>
      <c r="S50" s="465"/>
      <c r="T50" s="463"/>
      <c r="U50" s="465"/>
    </row>
    <row r="51" spans="1:28" s="4" customFormat="1" ht="13.5" customHeight="1" thickBot="1">
      <c r="A51" s="1164"/>
      <c r="B51" s="890" t="s">
        <v>20</v>
      </c>
      <c r="C51" s="890">
        <v>189</v>
      </c>
      <c r="D51" s="890">
        <v>214.2</v>
      </c>
      <c r="E51" s="298">
        <v>1.1333333333333333</v>
      </c>
      <c r="F51" s="890">
        <v>215.46000000000004</v>
      </c>
      <c r="G51" s="890">
        <v>214.2</v>
      </c>
      <c r="H51" s="297">
        <f>G51/F51</f>
        <v>0.99415204678362556</v>
      </c>
      <c r="I51" s="303"/>
      <c r="J51" s="28"/>
      <c r="K51" s="429"/>
      <c r="L51" s="46" t="s">
        <v>69</v>
      </c>
      <c r="M51" s="496">
        <f t="shared" ref="M51:M53" si="12">D51</f>
        <v>214.2</v>
      </c>
      <c r="N51" s="464">
        <f t="shared" ref="N51:N53" si="13">M51/$M$55</f>
        <v>4.016114067909673E-3</v>
      </c>
      <c r="O51" s="564">
        <f t="shared" ref="O51:O53" si="14">G51</f>
        <v>214.2</v>
      </c>
      <c r="P51" s="464">
        <f t="shared" ref="P51:P53" si="15">O51/$O$55</f>
        <v>4.1907097071889384E-3</v>
      </c>
      <c r="U51" s="465">
        <f>G51/$G$54</f>
        <v>4.1907097071889384E-3</v>
      </c>
    </row>
    <row r="52" spans="1:28" ht="13.8" thickBot="1">
      <c r="A52" s="1164"/>
      <c r="B52" s="890" t="s">
        <v>19</v>
      </c>
      <c r="C52" s="890">
        <v>3146.22</v>
      </c>
      <c r="D52" s="890">
        <v>4471.5999999999995</v>
      </c>
      <c r="E52" s="296">
        <v>1.4212610688381613</v>
      </c>
      <c r="F52" s="890">
        <v>16756.740000000002</v>
      </c>
      <c r="G52" s="890">
        <v>4471.5999999999995</v>
      </c>
      <c r="H52" s="297">
        <f>G52/F52</f>
        <v>0.26685381524091195</v>
      </c>
      <c r="I52" s="303"/>
      <c r="J52" s="28"/>
      <c r="L52" s="46" t="s">
        <v>70</v>
      </c>
      <c r="M52" s="496">
        <f t="shared" si="12"/>
        <v>4471.5999999999995</v>
      </c>
      <c r="N52" s="464">
        <f t="shared" si="13"/>
        <v>8.3839662306558788E-2</v>
      </c>
      <c r="O52" s="564">
        <f t="shared" si="14"/>
        <v>4471.5999999999995</v>
      </c>
      <c r="P52" s="464">
        <f t="shared" si="15"/>
        <v>8.7484488920009595E-2</v>
      </c>
      <c r="U52" s="465">
        <f>G53/$G$54</f>
        <v>0.61834391276878919</v>
      </c>
    </row>
    <row r="53" spans="1:28" ht="13.8" thickBot="1">
      <c r="A53" s="1165"/>
      <c r="B53" s="890" t="s">
        <v>21</v>
      </c>
      <c r="C53" s="890">
        <v>51234</v>
      </c>
      <c r="D53" s="890">
        <v>31605.45</v>
      </c>
      <c r="E53" s="298">
        <v>0.61688429558496316</v>
      </c>
      <c r="F53" s="890">
        <v>55000</v>
      </c>
      <c r="G53" s="890">
        <v>31605.45</v>
      </c>
      <c r="H53" s="297">
        <f>G53/F53</f>
        <v>0.57464454545454546</v>
      </c>
      <c r="I53" s="303"/>
      <c r="J53" s="28"/>
      <c r="L53" s="46" t="s">
        <v>72</v>
      </c>
      <c r="M53" s="496">
        <f t="shared" si="12"/>
        <v>31605.45</v>
      </c>
      <c r="N53" s="464">
        <f t="shared" si="13"/>
        <v>0.59258213056776743</v>
      </c>
      <c r="O53" s="564">
        <f t="shared" si="14"/>
        <v>31605.45</v>
      </c>
      <c r="P53" s="464">
        <f t="shared" si="15"/>
        <v>0.61834391276878919</v>
      </c>
    </row>
    <row r="54" spans="1:28" ht="13.8" thickBot="1">
      <c r="A54" s="396" t="s">
        <v>36</v>
      </c>
      <c r="B54" s="396"/>
      <c r="C54" s="396">
        <f>SUM(C50,C46,C42,C36)</f>
        <v>71868.712521690439</v>
      </c>
      <c r="D54" s="396">
        <f>SUM(D50,D46,D42,D36)</f>
        <v>53335.13848910368</v>
      </c>
      <c r="E54" s="560">
        <f>D54/C54</f>
        <v>0.74211901977521566</v>
      </c>
      <c r="F54" s="396">
        <f>SUM(F50,F46,F42,F36)</f>
        <v>105914.00826320748</v>
      </c>
      <c r="G54" s="396">
        <f>SUM(G50,G46,G42,G36)</f>
        <v>51113.060785993199</v>
      </c>
      <c r="H54" s="394">
        <f>G54/F54</f>
        <v>0.48259018447278335</v>
      </c>
      <c r="I54" s="303"/>
      <c r="J54" s="28"/>
      <c r="K54" s="432"/>
      <c r="L54" s="47"/>
      <c r="M54" s="458"/>
      <c r="U54" s="332"/>
    </row>
    <row r="55" spans="1:28">
      <c r="A55" t="s">
        <v>73</v>
      </c>
      <c r="B55" s="7"/>
      <c r="C55" s="7"/>
      <c r="D55" s="7"/>
      <c r="E55" s="300"/>
      <c r="F55" s="7"/>
      <c r="G55" s="7"/>
      <c r="H55" s="7"/>
      <c r="I55" s="303"/>
      <c r="J55" s="354"/>
      <c r="K55" s="427"/>
      <c r="L55" s="474"/>
      <c r="M55" s="565">
        <f>SUM(M37:M53)</f>
        <v>53335.138489103687</v>
      </c>
      <c r="N55" s="464">
        <f>M55/$M$55</f>
        <v>1</v>
      </c>
      <c r="O55" s="565">
        <f>SUM(O37:O53)</f>
        <v>51113.060785993206</v>
      </c>
      <c r="P55" s="464">
        <f>O55/$O$55</f>
        <v>1</v>
      </c>
    </row>
    <row r="56" spans="1:28">
      <c r="A56" s="2"/>
      <c r="B56" s="2"/>
      <c r="C56" s="58"/>
      <c r="D56" s="58"/>
      <c r="E56" s="59"/>
      <c r="F56" s="60"/>
      <c r="G56" s="60"/>
      <c r="H56" s="59"/>
      <c r="I56" s="303"/>
      <c r="J56" s="355"/>
    </row>
    <row r="57" spans="1:28">
      <c r="A57" s="2"/>
      <c r="B57" s="2"/>
      <c r="C57" s="58"/>
      <c r="D57" s="58"/>
      <c r="E57" s="59"/>
      <c r="F57" s="60"/>
      <c r="G57" s="60"/>
      <c r="H57" s="59"/>
      <c r="I57" s="303"/>
      <c r="J57" s="62"/>
      <c r="K57" s="433"/>
      <c r="L57" s="24"/>
      <c r="M57" s="25"/>
    </row>
    <row r="58" spans="1:28">
      <c r="A58" s="1206" t="s">
        <v>22</v>
      </c>
      <c r="B58" s="1206"/>
      <c r="C58" s="1206"/>
      <c r="D58" s="1206"/>
      <c r="E58" s="1206"/>
      <c r="F58" s="1206"/>
      <c r="G58" s="1206"/>
      <c r="H58" s="1206"/>
      <c r="I58" s="303"/>
      <c r="J58" s="62"/>
      <c r="K58" s="433"/>
      <c r="L58" s="1206" t="s">
        <v>82</v>
      </c>
      <c r="M58" s="1206"/>
      <c r="N58" s="1206"/>
      <c r="O58" s="1206"/>
      <c r="P58" s="1206"/>
      <c r="Q58" s="1206"/>
      <c r="R58" s="1206"/>
      <c r="S58" s="1206"/>
      <c r="U58" s="1206" t="s">
        <v>83</v>
      </c>
      <c r="V58" s="1206"/>
      <c r="W58" s="1206"/>
      <c r="X58" s="1206"/>
      <c r="Y58" s="1206"/>
      <c r="Z58" s="1206"/>
      <c r="AA58" s="1206"/>
      <c r="AB58" s="1206"/>
    </row>
    <row r="59" spans="1:28" ht="13.8" thickBot="1">
      <c r="A59" s="1159" t="s">
        <v>23</v>
      </c>
      <c r="B59" s="1159" t="s">
        <v>46</v>
      </c>
      <c r="C59" s="887"/>
      <c r="D59" s="887" t="s">
        <v>24</v>
      </c>
      <c r="E59" s="301"/>
      <c r="F59" s="887"/>
      <c r="G59" s="887" t="s">
        <v>25</v>
      </c>
      <c r="H59" s="887"/>
      <c r="I59" s="303"/>
      <c r="J59" s="62"/>
      <c r="K59" s="433"/>
      <c r="L59" s="24"/>
      <c r="M59" s="25"/>
    </row>
    <row r="60" spans="1:28" ht="54" thickTop="1" thickBot="1">
      <c r="A60" s="1160"/>
      <c r="B60" s="1160"/>
      <c r="C60" s="886" t="s">
        <v>26</v>
      </c>
      <c r="D60" s="886" t="s">
        <v>27</v>
      </c>
      <c r="E60" s="439" t="s">
        <v>28</v>
      </c>
      <c r="F60" s="440" t="s">
        <v>29</v>
      </c>
      <c r="G60" s="886" t="s">
        <v>27</v>
      </c>
      <c r="H60" s="886" t="s">
        <v>30</v>
      </c>
      <c r="I60" s="303"/>
      <c r="J60" s="535"/>
      <c r="K60" s="433"/>
      <c r="L60"/>
      <c r="M60" s="886" t="s">
        <v>84</v>
      </c>
      <c r="N60" s="886" t="s">
        <v>85</v>
      </c>
      <c r="O60" s="886" t="s">
        <v>86</v>
      </c>
      <c r="P60" s="886" t="s">
        <v>87</v>
      </c>
    </row>
    <row r="61" spans="1:28" ht="13.8" thickTop="1">
      <c r="A61" s="1167" t="s">
        <v>32</v>
      </c>
      <c r="B61" s="558" t="s">
        <v>51</v>
      </c>
      <c r="C61" s="557">
        <f>SUM(C62:C66)</f>
        <v>160881584.02770013</v>
      </c>
      <c r="D61" s="557">
        <f>SUM(D62:D66)</f>
        <v>135170519.17747578</v>
      </c>
      <c r="E61" s="556">
        <f>D61/C61</f>
        <v>0.84018640165926328</v>
      </c>
      <c r="F61" s="557">
        <f>SUM(F62:F66)</f>
        <v>102092112.693396</v>
      </c>
      <c r="G61" s="557">
        <f>SUM(G62:G66)</f>
        <v>122538108.92147779</v>
      </c>
      <c r="H61" s="555">
        <f>G61/F61</f>
        <v>1.2002700863825337</v>
      </c>
      <c r="I61" s="303"/>
      <c r="J61" s="28"/>
      <c r="K61" s="433"/>
      <c r="L61" s="530"/>
      <c r="M61" s="25"/>
      <c r="N61" s="25"/>
      <c r="O61" s="464"/>
      <c r="P61" s="464"/>
    </row>
    <row r="62" spans="1:28" ht="13.8" thickBot="1">
      <c r="A62" s="1164"/>
      <c r="B62" s="49" t="s">
        <v>9</v>
      </c>
      <c r="C62" s="890">
        <v>120805483.01120013</v>
      </c>
      <c r="D62" s="890">
        <v>96141302.930652544</v>
      </c>
      <c r="E62" s="298">
        <f t="shared" ref="E62:E73" si="16">D62/C62</f>
        <v>0.79583559068870313</v>
      </c>
      <c r="F62" s="890">
        <f>F12</f>
        <v>38710762.008495964</v>
      </c>
      <c r="G62" s="890">
        <v>92295650.842610434</v>
      </c>
      <c r="H62" s="297">
        <f t="shared" ref="H62:H73" si="17">G62/F62</f>
        <v>2.3842375105494962</v>
      </c>
      <c r="I62" s="303"/>
      <c r="J62" s="25"/>
      <c r="K62" s="433"/>
      <c r="L62" s="530" t="s">
        <v>9</v>
      </c>
      <c r="M62" s="25">
        <f>D62/$D$80</f>
        <v>0.42669415381791093</v>
      </c>
      <c r="N62" s="25">
        <f>G62/$G$80</f>
        <v>0.45576963878915594</v>
      </c>
      <c r="O62" s="464">
        <f>D88/$D$106</f>
        <v>0.15972435534558699</v>
      </c>
      <c r="P62" s="464">
        <f>G88/$G$106</f>
        <v>0.16220642109244543</v>
      </c>
    </row>
    <row r="63" spans="1:28" ht="13.8" thickBot="1">
      <c r="A63" s="1164"/>
      <c r="B63" s="49" t="s">
        <v>10</v>
      </c>
      <c r="C63" s="890">
        <v>23265973.842900001</v>
      </c>
      <c r="D63" s="890">
        <v>23422901.249293938</v>
      </c>
      <c r="E63" s="298">
        <f>D63/C63</f>
        <v>1.0067449317812169</v>
      </c>
      <c r="F63" s="890">
        <f>F13</f>
        <v>30079932.355800048</v>
      </c>
      <c r="G63" s="890">
        <v>16746998.097930508</v>
      </c>
      <c r="H63" s="297">
        <f t="shared" si="17"/>
        <v>0.55674985900363338</v>
      </c>
      <c r="I63" s="303"/>
      <c r="J63" s="25"/>
      <c r="K63" s="433"/>
      <c r="L63" s="530" t="s">
        <v>10</v>
      </c>
      <c r="M63" s="25">
        <f>D63/$D$80</f>
        <v>0.10395547723892419</v>
      </c>
      <c r="N63" s="25">
        <f>G63/$G$80</f>
        <v>8.2699165174233993E-2</v>
      </c>
      <c r="O63" s="464">
        <f>D89/$D$106</f>
        <v>4.8680273428291641E-2</v>
      </c>
      <c r="P63" s="464">
        <f>G89/$G$106</f>
        <v>3.6470156563553409E-2</v>
      </c>
    </row>
    <row r="64" spans="1:28" ht="13.8" thickBot="1">
      <c r="A64" s="1164"/>
      <c r="B64" s="890" t="s">
        <v>11</v>
      </c>
      <c r="C64" s="890">
        <v>6252181.379999999</v>
      </c>
      <c r="D64" s="890">
        <v>6591573.9473551186</v>
      </c>
      <c r="E64" s="298">
        <f t="shared" si="16"/>
        <v>1.0542838645789767</v>
      </c>
      <c r="F64" s="890">
        <v>17603947.083100002</v>
      </c>
      <c r="G64" s="890">
        <v>4999312.0326427873</v>
      </c>
      <c r="H64" s="297">
        <f t="shared" si="17"/>
        <v>0.28398813113010241</v>
      </c>
      <c r="I64" s="303"/>
      <c r="J64" s="25"/>
      <c r="K64" s="433"/>
      <c r="L64" s="531" t="s">
        <v>11</v>
      </c>
      <c r="M64" s="25">
        <f>D64/$D$80</f>
        <v>2.9254711368157962E-2</v>
      </c>
      <c r="N64" s="25">
        <f>G64/$G$80</f>
        <v>2.4687345703834029E-2</v>
      </c>
      <c r="O64" s="464">
        <f>D90/$D$106</f>
        <v>7.727206108449367E-3</v>
      </c>
      <c r="P64" s="464">
        <f>G90/$G$106</f>
        <v>6.1995516563078798E-3</v>
      </c>
    </row>
    <row r="65" spans="1:16" ht="13.8" thickBot="1">
      <c r="A65" s="1164"/>
      <c r="B65" s="890" t="s">
        <v>53</v>
      </c>
      <c r="C65" s="890">
        <v>6011417</v>
      </c>
      <c r="D65" s="890">
        <v>4963232.4417358488</v>
      </c>
      <c r="E65" s="298">
        <f t="shared" si="16"/>
        <v>0.82563436237011156</v>
      </c>
      <c r="F65" s="890">
        <f>F15</f>
        <v>12127507.8408</v>
      </c>
      <c r="G65" s="890">
        <v>4963232.4417358488</v>
      </c>
      <c r="H65" s="297">
        <f t="shared" si="17"/>
        <v>0.40925411114048355</v>
      </c>
      <c r="I65" s="303"/>
      <c r="J65" s="25"/>
      <c r="K65" s="433"/>
      <c r="L65" s="531" t="s">
        <v>55</v>
      </c>
      <c r="M65" s="25">
        <f>D65/$D$80</f>
        <v>2.2027809093201643E-2</v>
      </c>
      <c r="N65" s="25">
        <f>G65/$G$80</f>
        <v>2.4509179322588639E-2</v>
      </c>
      <c r="O65" s="464">
        <f>D91/$D$106</f>
        <v>-4.4889051174526473E-4</v>
      </c>
      <c r="P65" s="464">
        <f>G91/$G$106</f>
        <v>-4.7485931572422698E-4</v>
      </c>
    </row>
    <row r="66" spans="1:16" ht="13.8" thickBot="1">
      <c r="A66" s="1165"/>
      <c r="B66" s="890" t="s">
        <v>56</v>
      </c>
      <c r="C66" s="890">
        <v>4546528.7935999967</v>
      </c>
      <c r="D66" s="890">
        <v>4051508.6084383265</v>
      </c>
      <c r="E66" s="298">
        <f t="shared" si="16"/>
        <v>0.89112129106968496</v>
      </c>
      <c r="F66" s="890">
        <f>F16</f>
        <v>3569963.4051999673</v>
      </c>
      <c r="G66" s="890">
        <v>3532915.5065582208</v>
      </c>
      <c r="H66" s="297">
        <f t="shared" si="17"/>
        <v>0.98962233097745966</v>
      </c>
      <c r="I66" s="303"/>
      <c r="J66" s="25"/>
      <c r="K66" s="433"/>
      <c r="L66" s="531" t="s">
        <v>56</v>
      </c>
      <c r="M66" s="25">
        <f>D66/$D$80</f>
        <v>1.7981398053347974E-2</v>
      </c>
      <c r="N66" s="25">
        <f>G66/$G$80</f>
        <v>1.7446061754767584E-2</v>
      </c>
      <c r="O66" s="464">
        <f>D92/$D$106</f>
        <v>6.2699459980894851E-3</v>
      </c>
      <c r="P66" s="464">
        <f>G92/$G$106</f>
        <v>5.7836875324066041E-3</v>
      </c>
    </row>
    <row r="67" spans="1:16" ht="13.8" thickBot="1">
      <c r="A67" s="1163" t="s">
        <v>33</v>
      </c>
      <c r="B67" s="554" t="s">
        <v>57</v>
      </c>
      <c r="C67" s="554">
        <f>SUM(C68:C71)</f>
        <v>68864988.295293763</v>
      </c>
      <c r="D67" s="554">
        <f>SUM(D68:D71)</f>
        <v>64491686.988432601</v>
      </c>
      <c r="E67" s="556">
        <f>D67/C67</f>
        <v>0.93649456109527818</v>
      </c>
      <c r="F67" s="554">
        <f>SUM(F68:F71)</f>
        <v>55163627.42460008</v>
      </c>
      <c r="G67" s="554">
        <f>SUM(G68:G71)</f>
        <v>54312478.266661771</v>
      </c>
      <c r="H67" s="553">
        <f>G67/F67</f>
        <v>0.98457046431361506</v>
      </c>
      <c r="I67" s="303"/>
      <c r="J67" s="28"/>
      <c r="K67" s="433"/>
      <c r="L67" s="531"/>
      <c r="M67" s="25"/>
      <c r="N67" s="25"/>
      <c r="O67" s="464"/>
      <c r="P67" s="464"/>
    </row>
    <row r="68" spans="1:16" ht="13.8" thickBot="1">
      <c r="A68" s="1164"/>
      <c r="B68" s="890" t="s">
        <v>88</v>
      </c>
      <c r="C68" s="890">
        <v>304971.8199</v>
      </c>
      <c r="D68" s="890">
        <v>309811.7</v>
      </c>
      <c r="E68" s="298">
        <f t="shared" si="16"/>
        <v>1.0158699256265284</v>
      </c>
      <c r="F68" s="890">
        <v>143458.20000000001</v>
      </c>
      <c r="G68" s="890">
        <v>309811.7</v>
      </c>
      <c r="H68" s="297">
        <f t="shared" si="17"/>
        <v>2.1595956173993538</v>
      </c>
      <c r="I68" s="303"/>
      <c r="J68" s="25"/>
      <c r="K68" s="433"/>
      <c r="L68" s="531" t="s">
        <v>89</v>
      </c>
      <c r="M68" s="25">
        <f>D68/$D$80</f>
        <v>1.3750057170510955E-3</v>
      </c>
      <c r="N68" s="25">
        <f>G68/$G$80</f>
        <v>1.5298962119292495E-3</v>
      </c>
      <c r="O68" s="464">
        <f>D94/$D$106</f>
        <v>1.2752716683611222E-3</v>
      </c>
      <c r="P68" s="464">
        <f>G94/$G$106</f>
        <v>1.3490475203987065E-3</v>
      </c>
    </row>
    <row r="69" spans="1:16" ht="13.8" thickBot="1">
      <c r="A69" s="1164"/>
      <c r="B69" s="890" t="s">
        <v>14</v>
      </c>
      <c r="C69" s="890">
        <v>25452580.671150066</v>
      </c>
      <c r="D69" s="890">
        <v>21982852.038854148</v>
      </c>
      <c r="E69" s="298">
        <f t="shared" si="16"/>
        <v>0.86367870994595142</v>
      </c>
      <c r="F69" s="890">
        <f>F18</f>
        <v>19717746</v>
      </c>
      <c r="G69" s="890">
        <v>17586281.631083321</v>
      </c>
      <c r="H69" s="297">
        <f t="shared" si="17"/>
        <v>0.89190121584299342</v>
      </c>
      <c r="I69" s="303"/>
      <c r="J69" s="25"/>
      <c r="K69" s="433"/>
      <c r="L69" s="531" t="s">
        <v>14</v>
      </c>
      <c r="M69" s="25">
        <f>D69/$D$80</f>
        <v>9.7564253482075661E-2</v>
      </c>
      <c r="N69" s="25">
        <f>G69/$G$80</f>
        <v>8.6843671976608097E-2</v>
      </c>
      <c r="O69" s="464">
        <f>D95/$D$106</f>
        <v>0.12156410075040447</v>
      </c>
      <c r="P69" s="464">
        <f>G95/$G$106</f>
        <v>0.10287737288013996</v>
      </c>
    </row>
    <row r="70" spans="1:16" ht="13.8" thickBot="1">
      <c r="A70" s="1164"/>
      <c r="B70" s="890" t="s">
        <v>59</v>
      </c>
      <c r="C70" s="890">
        <v>11282183.371843694</v>
      </c>
      <c r="D70" s="890">
        <v>10471557.149578452</v>
      </c>
      <c r="E70" s="298">
        <f t="shared" si="16"/>
        <v>0.92814988060836912</v>
      </c>
      <c r="F70" s="890">
        <f>F19</f>
        <v>10014278.224600077</v>
      </c>
      <c r="G70" s="890">
        <v>10471557.149578452</v>
      </c>
      <c r="H70" s="297">
        <f t="shared" si="17"/>
        <v>1.0456626942773639</v>
      </c>
      <c r="I70" s="303"/>
      <c r="J70" s="25"/>
      <c r="K70" s="433"/>
      <c r="L70" s="531" t="s">
        <v>60</v>
      </c>
      <c r="M70" s="25">
        <f>D70/$D$80</f>
        <v>4.6474845679158161E-2</v>
      </c>
      <c r="N70" s="25">
        <f>G70/$G$80</f>
        <v>5.171010525471028E-2</v>
      </c>
      <c r="O70" s="464">
        <f>D96/$D$106</f>
        <v>1.2995579277375043E-2</v>
      </c>
      <c r="P70" s="464">
        <f>G96/$G$106</f>
        <v>1.3747387662754167E-2</v>
      </c>
    </row>
    <row r="71" spans="1:16" ht="13.8" thickBot="1">
      <c r="A71" s="1164"/>
      <c r="B71" s="890" t="s">
        <v>61</v>
      </c>
      <c r="C71" s="890">
        <v>31825252.432400003</v>
      </c>
      <c r="D71" s="890">
        <v>31727466.100000001</v>
      </c>
      <c r="E71" s="298">
        <f t="shared" si="16"/>
        <v>0.9969273980588933</v>
      </c>
      <c r="F71" s="890">
        <f>F20</f>
        <v>25288145</v>
      </c>
      <c r="G71" s="890">
        <v>25944827.785999998</v>
      </c>
      <c r="H71" s="297">
        <f t="shared" si="17"/>
        <v>1.0259680093577443</v>
      </c>
      <c r="I71" s="303"/>
      <c r="J71" s="25"/>
      <c r="K71" s="433"/>
      <c r="L71" s="531" t="s">
        <v>61</v>
      </c>
      <c r="M71" s="25">
        <f>D71/$D$80</f>
        <v>0.14081278168334127</v>
      </c>
      <c r="N71" s="25">
        <f>G71/$G$80</f>
        <v>0.12811941495094645</v>
      </c>
      <c r="O71" s="464">
        <f>D97/$D$106</f>
        <v>3.8269072723380551E-2</v>
      </c>
      <c r="P71" s="464">
        <f>G97/$G$106</f>
        <v>3.2959385323764238E-2</v>
      </c>
    </row>
    <row r="72" spans="1:16" ht="13.8" thickBot="1">
      <c r="A72" s="1164" t="s">
        <v>34</v>
      </c>
      <c r="B72" s="554" t="s">
        <v>63</v>
      </c>
      <c r="C72" s="554">
        <f>SUM(C73)</f>
        <v>18651728</v>
      </c>
      <c r="D72" s="554">
        <f>SUM(D73)</f>
        <v>19894420</v>
      </c>
      <c r="E72" s="551">
        <f>D72/C72</f>
        <v>1.0666261056348239</v>
      </c>
      <c r="F72" s="554">
        <f>SUM(F73)</f>
        <v>21070772</v>
      </c>
      <c r="G72" s="554">
        <f>SUM(G73)</f>
        <v>19894420</v>
      </c>
      <c r="H72" s="553">
        <f>G72/F72</f>
        <v>0.94417138584196159</v>
      </c>
      <c r="I72" s="303"/>
      <c r="J72" s="28"/>
      <c r="K72" s="433"/>
      <c r="L72" s="531"/>
      <c r="M72" s="25"/>
      <c r="N72" s="25"/>
      <c r="O72" s="464"/>
      <c r="P72" s="464"/>
    </row>
    <row r="73" spans="1:16" ht="13.8" thickBot="1">
      <c r="A73" s="1164"/>
      <c r="B73" s="890" t="s">
        <v>17</v>
      </c>
      <c r="C73" s="890">
        <f>C22</f>
        <v>18651728</v>
      </c>
      <c r="D73" s="890">
        <f>D22</f>
        <v>19894420</v>
      </c>
      <c r="E73" s="298">
        <f t="shared" si="16"/>
        <v>1.0666261056348239</v>
      </c>
      <c r="F73" s="890">
        <f>F22</f>
        <v>21070772</v>
      </c>
      <c r="G73" s="890">
        <f>G22</f>
        <v>19894420</v>
      </c>
      <c r="H73" s="297">
        <f t="shared" si="17"/>
        <v>0.94417138584196159</v>
      </c>
      <c r="I73" s="303"/>
      <c r="J73" s="25"/>
      <c r="K73" s="433"/>
      <c r="L73" s="531" t="s">
        <v>17</v>
      </c>
      <c r="M73" s="25">
        <f>D73/$D$80</f>
        <v>8.8295378248838416E-2</v>
      </c>
      <c r="N73" s="25">
        <f>G73/$G$80</f>
        <v>9.8241602226544378E-2</v>
      </c>
      <c r="O73" s="464">
        <f>D99/$D$106</f>
        <v>3.3890294444903254E-2</v>
      </c>
      <c r="P73" s="464">
        <f>G99/$G$106</f>
        <v>3.5850884812044806E-2</v>
      </c>
    </row>
    <row r="74" spans="1:16" ht="13.8" thickBot="1">
      <c r="A74" s="1164"/>
      <c r="B74" s="890" t="s">
        <v>65</v>
      </c>
      <c r="C74" s="1168" t="s">
        <v>66</v>
      </c>
      <c r="D74" s="1168"/>
      <c r="E74" s="1168"/>
      <c r="F74" s="1168"/>
      <c r="G74" s="1168"/>
      <c r="H74" s="1168"/>
      <c r="I74" s="303"/>
      <c r="J74" s="25"/>
      <c r="K74" s="433"/>
      <c r="L74" s="531" t="s">
        <v>90</v>
      </c>
      <c r="M74" s="25">
        <f>D74/$D$80</f>
        <v>0</v>
      </c>
      <c r="N74" s="25">
        <f>G74/$G$80</f>
        <v>0</v>
      </c>
      <c r="O74" s="464">
        <f>D100/$D$106</f>
        <v>0</v>
      </c>
      <c r="P74" s="464">
        <f>G100/$G$106</f>
        <v>0</v>
      </c>
    </row>
    <row r="75" spans="1:16" ht="13.5" customHeight="1" thickBot="1">
      <c r="A75" s="1165"/>
      <c r="B75" s="890" t="s">
        <v>67</v>
      </c>
      <c r="C75" s="1169"/>
      <c r="D75" s="1169"/>
      <c r="E75" s="1169"/>
      <c r="F75" s="1169"/>
      <c r="G75" s="1169"/>
      <c r="H75" s="1169"/>
      <c r="I75" s="303"/>
      <c r="J75" s="25"/>
      <c r="K75" s="433"/>
      <c r="L75" s="531" t="s">
        <v>91</v>
      </c>
      <c r="M75" s="25">
        <f>D75/$D$80</f>
        <v>0</v>
      </c>
      <c r="N75" s="25">
        <f>G75/$G$80</f>
        <v>0</v>
      </c>
      <c r="O75" s="464">
        <f>D101/$D$106</f>
        <v>0</v>
      </c>
      <c r="P75" s="464">
        <f>G101/$G$106</f>
        <v>0</v>
      </c>
    </row>
    <row r="76" spans="1:16" ht="13.5" customHeight="1" thickBot="1">
      <c r="A76" s="1163" t="s">
        <v>35</v>
      </c>
      <c r="B76" s="554" t="s">
        <v>68</v>
      </c>
      <c r="C76" s="554">
        <f>SUM(C77:C78)</f>
        <v>9227988</v>
      </c>
      <c r="D76" s="554">
        <f>SUM(D77:D78)</f>
        <v>5760037</v>
      </c>
      <c r="E76" s="551">
        <f>D76/C76</f>
        <v>0.62419207740625582</v>
      </c>
      <c r="F76" s="554">
        <f>SUM(F77:F78)</f>
        <v>6223140.0000000019</v>
      </c>
      <c r="G76" s="554">
        <f>SUM(G77:G78)</f>
        <v>5760037</v>
      </c>
      <c r="H76" s="553">
        <f>G76/F76</f>
        <v>0.92558370854584637</v>
      </c>
      <c r="I76" s="303"/>
      <c r="J76" s="28"/>
      <c r="K76" s="433"/>
      <c r="L76" s="531"/>
      <c r="M76" s="25"/>
      <c r="N76" s="25"/>
      <c r="O76" s="464"/>
      <c r="P76" s="464"/>
    </row>
    <row r="77" spans="1:16" ht="13.5" customHeight="1" thickBot="1">
      <c r="A77" s="1164"/>
      <c r="B77" s="890" t="s">
        <v>20</v>
      </c>
      <c r="C77" s="890">
        <v>239316</v>
      </c>
      <c r="D77" s="890">
        <v>128868</v>
      </c>
      <c r="E77" s="298">
        <f>D77/C77</f>
        <v>0.53848468134182415</v>
      </c>
      <c r="F77" s="890">
        <f>F26</f>
        <v>79002.000000000422</v>
      </c>
      <c r="G77" s="890">
        <v>128868</v>
      </c>
      <c r="H77" s="297">
        <f>G77/F77</f>
        <v>1.6311992101465698</v>
      </c>
      <c r="I77" s="303"/>
      <c r="J77" s="25"/>
      <c r="K77" s="433"/>
      <c r="L77" s="531" t="s">
        <v>69</v>
      </c>
      <c r="M77" s="25">
        <f>D77/$D$80</f>
        <v>5.7194172055135607E-4</v>
      </c>
      <c r="N77" s="25">
        <f>G77/$G$80</f>
        <v>6.3636933349805233E-4</v>
      </c>
      <c r="O77" s="464">
        <f>D103/$D$106</f>
        <v>7.4234454509598596E-3</v>
      </c>
      <c r="P77" s="464">
        <f>G103/$G$106</f>
        <v>7.8528998384339542E-3</v>
      </c>
    </row>
    <row r="78" spans="1:16" ht="13.8" thickBot="1">
      <c r="A78" s="1164"/>
      <c r="B78" s="890" t="s">
        <v>19</v>
      </c>
      <c r="C78" s="890">
        <v>8988672</v>
      </c>
      <c r="D78" s="890">
        <v>5631169</v>
      </c>
      <c r="E78" s="298">
        <f>D78/C78</f>
        <v>0.62647396634341534</v>
      </c>
      <c r="F78" s="890">
        <f>F27</f>
        <v>6144138.0000000019</v>
      </c>
      <c r="G78" s="890">
        <v>5631169</v>
      </c>
      <c r="H78" s="297">
        <f>G78/F78</f>
        <v>0.91651082706801157</v>
      </c>
      <c r="I78" s="303"/>
      <c r="J78" s="25"/>
      <c r="K78" s="433"/>
      <c r="L78" s="531" t="s">
        <v>70</v>
      </c>
      <c r="M78" s="25">
        <f>D78/$D$80</f>
        <v>2.4992243897441251E-2</v>
      </c>
      <c r="N78" s="25">
        <f>G78/$G$80</f>
        <v>2.7807549301183333E-2</v>
      </c>
      <c r="O78" s="464">
        <f>D104/$D$106</f>
        <v>0.24879663527308729</v>
      </c>
      <c r="P78" s="464">
        <f>G104/$G$106</f>
        <v>0.26318979102706458</v>
      </c>
    </row>
    <row r="79" spans="1:16" ht="13.8" thickBot="1">
      <c r="A79" s="1165"/>
      <c r="B79" s="890" t="s">
        <v>21</v>
      </c>
      <c r="C79" s="1166" t="s">
        <v>71</v>
      </c>
      <c r="D79" s="1166"/>
      <c r="E79" s="1166"/>
      <c r="F79" s="1166"/>
      <c r="G79" s="1166"/>
      <c r="H79" s="1166"/>
      <c r="I79" s="303"/>
      <c r="J79" s="25"/>
      <c r="K79" s="433"/>
      <c r="L79" s="531" t="s">
        <v>72</v>
      </c>
      <c r="M79" s="25">
        <f>D79/$D$80</f>
        <v>0</v>
      </c>
      <c r="N79" s="25">
        <f>G79/$G$80</f>
        <v>0</v>
      </c>
      <c r="O79" s="464">
        <f>D105/$D$106</f>
        <v>0.31383271004285623</v>
      </c>
      <c r="P79" s="464">
        <f>G105/$G$106</f>
        <v>0.33198827340641046</v>
      </c>
    </row>
    <row r="80" spans="1:16" ht="13.8" thickBot="1">
      <c r="A80" s="396" t="s">
        <v>36</v>
      </c>
      <c r="B80" s="396"/>
      <c r="C80" s="396">
        <f>SUM(C76,C72,C67,C61)</f>
        <v>257626288.32299387</v>
      </c>
      <c r="D80" s="396">
        <f>SUM(D76,D72,D67,D61)</f>
        <v>225316663.1659084</v>
      </c>
      <c r="E80" s="552">
        <f>D80/C80</f>
        <v>0.87458723499296809</v>
      </c>
      <c r="F80" s="396">
        <f>SUM(F76,F72,F67,F61)</f>
        <v>184549652.1179961</v>
      </c>
      <c r="G80" s="396">
        <f>SUM(G76,G72,G67,G61)</f>
        <v>202505044.18813956</v>
      </c>
      <c r="H80" s="394">
        <f>G80/F80</f>
        <v>1.0972930149912354</v>
      </c>
      <c r="I80" s="303"/>
      <c r="J80" s="25"/>
      <c r="K80" s="433"/>
      <c r="L80" s="24"/>
      <c r="M80" s="25"/>
    </row>
    <row r="81" spans="1:28" ht="13.5" customHeight="1">
      <c r="A81" t="s">
        <v>73</v>
      </c>
      <c r="B81"/>
      <c r="C81"/>
      <c r="D81" s="93"/>
      <c r="E81" s="93"/>
      <c r="F81" s="7"/>
      <c r="G81"/>
      <c r="H81"/>
      <c r="I81" s="303"/>
      <c r="J81" s="59"/>
      <c r="K81" s="433"/>
      <c r="L81" s="24"/>
      <c r="M81" s="25"/>
    </row>
    <row r="82" spans="1:28">
      <c r="A82" s="86"/>
      <c r="B82"/>
      <c r="C82"/>
      <c r="D82"/>
      <c r="E82"/>
      <c r="F82" s="327"/>
      <c r="G82"/>
      <c r="H82"/>
      <c r="I82" s="303"/>
      <c r="J82" s="28"/>
      <c r="K82" s="433"/>
      <c r="L82" s="24"/>
      <c r="M82" s="25"/>
    </row>
    <row r="83" spans="1:28">
      <c r="A83" s="86"/>
      <c r="B83"/>
      <c r="C83"/>
      <c r="D83"/>
      <c r="E83"/>
      <c r="F83" s="327"/>
      <c r="G83"/>
      <c r="H83"/>
      <c r="I83" s="303"/>
      <c r="J83" s="62"/>
      <c r="K83" s="433"/>
      <c r="L83" s="24"/>
      <c r="M83" s="25"/>
    </row>
    <row r="84" spans="1:28">
      <c r="A84" s="4" t="s">
        <v>92</v>
      </c>
      <c r="B84" s="4"/>
      <c r="C84" s="4"/>
      <c r="D84" s="4"/>
      <c r="E84" s="4"/>
      <c r="F84" s="4"/>
      <c r="G84" s="4"/>
      <c r="H84" s="4"/>
      <c r="I84" s="303"/>
      <c r="J84" s="62"/>
      <c r="K84" s="433"/>
      <c r="L84" s="1206" t="s">
        <v>93</v>
      </c>
      <c r="M84" s="1206"/>
      <c r="N84" s="1206"/>
      <c r="O84" s="1206"/>
      <c r="P84" s="1206"/>
      <c r="Q84" s="1206"/>
      <c r="R84" s="1206"/>
      <c r="S84" s="1206"/>
      <c r="U84" s="1206" t="s">
        <v>94</v>
      </c>
      <c r="V84" s="1206"/>
      <c r="W84" s="1206"/>
      <c r="X84" s="1206"/>
      <c r="Y84" s="1206"/>
      <c r="Z84" s="1206"/>
      <c r="AA84" s="1206"/>
      <c r="AB84" s="1206"/>
    </row>
    <row r="85" spans="1:28" ht="13.8" thickBot="1">
      <c r="A85" s="1159" t="s">
        <v>23</v>
      </c>
      <c r="B85" s="1159" t="s">
        <v>46</v>
      </c>
      <c r="C85" s="895"/>
      <c r="D85" s="895" t="s">
        <v>24</v>
      </c>
      <c r="E85" s="95"/>
      <c r="F85" s="895"/>
      <c r="G85" s="895" t="s">
        <v>25</v>
      </c>
      <c r="H85" s="895"/>
      <c r="I85" s="303"/>
      <c r="J85" s="62"/>
      <c r="K85" s="433"/>
      <c r="L85" s="24"/>
      <c r="M85" s="25"/>
    </row>
    <row r="86" spans="1:28" ht="27.6" thickTop="1" thickBot="1">
      <c r="A86" s="1160"/>
      <c r="B86" s="1160"/>
      <c r="C86" s="886" t="s">
        <v>38</v>
      </c>
      <c r="D86" s="886" t="s">
        <v>39</v>
      </c>
      <c r="E86" s="439" t="s">
        <v>28</v>
      </c>
      <c r="F86" s="440" t="s">
        <v>40</v>
      </c>
      <c r="G86" s="886" t="s">
        <v>39</v>
      </c>
      <c r="H86" s="886" t="s">
        <v>30</v>
      </c>
      <c r="I86" s="303"/>
      <c r="J86" s="62"/>
      <c r="K86" s="433"/>
      <c r="L86" s="24"/>
      <c r="M86" s="25"/>
    </row>
    <row r="87" spans="1:28" ht="14.4" thickTop="1" thickBot="1">
      <c r="A87" s="1167" t="s">
        <v>32</v>
      </c>
      <c r="B87" s="558" t="s">
        <v>51</v>
      </c>
      <c r="C87" s="557">
        <f>SUM(C88:C92)</f>
        <v>27515.442199999998</v>
      </c>
      <c r="D87" s="557">
        <f>SUM(D88:D92)</f>
        <v>22352.421383814999</v>
      </c>
      <c r="E87" s="556">
        <f>D87/C87</f>
        <v>0.81235915531879044</v>
      </c>
      <c r="F87" s="557">
        <f>SUM(F88:F92)</f>
        <v>20629.213500000002</v>
      </c>
      <c r="G87" s="557">
        <f>SUM(G88:G92)</f>
        <v>20009.713288283627</v>
      </c>
      <c r="H87" s="553">
        <f>G87/F87</f>
        <v>0.9699697610034248</v>
      </c>
      <c r="I87" s="303"/>
      <c r="J87" s="353"/>
      <c r="K87" s="433"/>
      <c r="L87" s="24"/>
      <c r="M87" s="25"/>
    </row>
    <row r="88" spans="1:28" ht="13.8" thickBot="1">
      <c r="A88" s="1164"/>
      <c r="B88" s="890" t="s">
        <v>9</v>
      </c>
      <c r="C88" s="890">
        <v>21792.397299999997</v>
      </c>
      <c r="D88" s="890">
        <v>16085.512966343813</v>
      </c>
      <c r="E88" s="298">
        <f>D88/C88</f>
        <v>0.73812498665962811</v>
      </c>
      <c r="F88" s="890">
        <f>F37</f>
        <v>6385</v>
      </c>
      <c r="G88" s="890">
        <v>15442.132575690062</v>
      </c>
      <c r="H88" s="297">
        <f>G88/F88</f>
        <v>2.4185015780250687</v>
      </c>
      <c r="I88" s="303"/>
      <c r="J88" s="353"/>
      <c r="K88" s="433"/>
      <c r="L88" s="24"/>
      <c r="M88" s="25"/>
    </row>
    <row r="89" spans="1:28" ht="13.8" thickBot="1">
      <c r="A89" s="1164"/>
      <c r="B89" s="890" t="s">
        <v>10</v>
      </c>
      <c r="C89" s="890">
        <v>4212.4463999999998</v>
      </c>
      <c r="D89" s="890">
        <v>4902.4907174720502</v>
      </c>
      <c r="E89" s="298">
        <f t="shared" ref="E89:E99" si="18">D89/C89</f>
        <v>1.1638108243874747</v>
      </c>
      <c r="F89" s="890">
        <f>F38</f>
        <v>7758.0861000000004</v>
      </c>
      <c r="G89" s="890">
        <v>3471.9771814063783</v>
      </c>
      <c r="H89" s="297">
        <f t="shared" ref="H89:H99" si="19">G89/F89</f>
        <v>0.44753011717753149</v>
      </c>
      <c r="I89" s="303"/>
      <c r="J89" s="349"/>
      <c r="K89" s="433"/>
      <c r="L89" s="24"/>
      <c r="M89" s="25"/>
    </row>
    <row r="90" spans="1:28" ht="13.8" thickBot="1">
      <c r="A90" s="1164"/>
      <c r="B90" s="890" t="s">
        <v>11</v>
      </c>
      <c r="C90" s="890">
        <v>737.39</v>
      </c>
      <c r="D90" s="890">
        <v>778.19111419883768</v>
      </c>
      <c r="E90" s="298">
        <f t="shared" si="18"/>
        <v>1.0553317975546694</v>
      </c>
      <c r="F90" s="890">
        <v>3052</v>
      </c>
      <c r="G90" s="890">
        <v>590.20042450713993</v>
      </c>
      <c r="H90" s="297">
        <f t="shared" si="19"/>
        <v>0.19338152834441019</v>
      </c>
      <c r="I90" s="454"/>
      <c r="J90" s="349"/>
      <c r="K90" s="433"/>
      <c r="L90" s="24"/>
      <c r="M90" s="25"/>
    </row>
    <row r="91" spans="1:28" ht="13.8" thickBot="1">
      <c r="A91" s="1164"/>
      <c r="B91" s="890" t="s">
        <v>53</v>
      </c>
      <c r="C91" s="890">
        <v>0</v>
      </c>
      <c r="D91" s="890">
        <v>-45.206844826665716</v>
      </c>
      <c r="E91" s="358" t="s">
        <v>54</v>
      </c>
      <c r="F91" s="890">
        <f>F40</f>
        <v>2841.7464</v>
      </c>
      <c r="G91" s="890">
        <v>-45.206844826665716</v>
      </c>
      <c r="H91" s="297">
        <f t="shared" si="19"/>
        <v>-1.5908120734019655E-2</v>
      </c>
      <c r="I91" s="453"/>
      <c r="J91" s="349"/>
      <c r="K91" s="433"/>
      <c r="L91" s="24"/>
      <c r="M91" s="25"/>
    </row>
    <row r="92" spans="1:28" ht="13.8" thickBot="1">
      <c r="A92" s="1164"/>
      <c r="B92" s="890" t="s">
        <v>56</v>
      </c>
      <c r="C92" s="890">
        <v>773.20850000000019</v>
      </c>
      <c r="D92" s="890">
        <v>631.43343062696192</v>
      </c>
      <c r="E92" s="298">
        <f t="shared" si="18"/>
        <v>0.81664057059248807</v>
      </c>
      <c r="F92" s="890">
        <f>F41</f>
        <v>592.38099999999997</v>
      </c>
      <c r="G92" s="890">
        <v>550.60995150671079</v>
      </c>
      <c r="H92" s="297">
        <f t="shared" si="19"/>
        <v>0.92948617782594445</v>
      </c>
      <c r="I92" s="303"/>
      <c r="J92" s="349"/>
      <c r="K92" s="433"/>
      <c r="L92" s="24"/>
      <c r="M92" s="25"/>
    </row>
    <row r="93" spans="1:28" ht="13.8" thickBot="1">
      <c r="A93" s="1164" t="s">
        <v>33</v>
      </c>
      <c r="B93" s="554" t="s">
        <v>57</v>
      </c>
      <c r="C93" s="554">
        <f>SUM(C94:C97)</f>
        <v>15688.321841690431</v>
      </c>
      <c r="D93" s="554">
        <f>SUM(D94:D97)</f>
        <v>17533.660012171866</v>
      </c>
      <c r="E93" s="551">
        <f>D93/C93</f>
        <v>1.1176249562638114</v>
      </c>
      <c r="F93" s="554">
        <f>SUM(F94:F97)</f>
        <v>9150.1947632074844</v>
      </c>
      <c r="G93" s="554">
        <f>SUM(G94:G97)</f>
        <v>14368.915648702103</v>
      </c>
      <c r="H93" s="553">
        <f>G93/F93</f>
        <v>1.5703398693193786</v>
      </c>
      <c r="I93" s="303"/>
      <c r="J93" s="349"/>
      <c r="K93" s="433"/>
      <c r="L93" s="24"/>
      <c r="M93" s="25"/>
    </row>
    <row r="94" spans="1:28" ht="13.8" thickBot="1">
      <c r="A94" s="1164"/>
      <c r="B94" s="890" t="s">
        <v>88</v>
      </c>
      <c r="C94" s="890">
        <v>225.9659</v>
      </c>
      <c r="D94" s="890">
        <v>128.43</v>
      </c>
      <c r="E94" s="298">
        <f t="shared" si="18"/>
        <v>0.56836009327071035</v>
      </c>
      <c r="F94" s="890">
        <v>52.6</v>
      </c>
      <c r="G94" s="890">
        <v>128.43</v>
      </c>
      <c r="H94" s="297">
        <f t="shared" si="19"/>
        <v>2.4416349809885931</v>
      </c>
      <c r="I94" s="303"/>
      <c r="J94" s="349"/>
      <c r="K94" s="433"/>
      <c r="L94" s="24"/>
      <c r="M94" s="25"/>
    </row>
    <row r="95" spans="1:28" ht="13.8" thickBot="1">
      <c r="A95" s="1164"/>
      <c r="B95" s="890" t="s">
        <v>14</v>
      </c>
      <c r="C95" s="890">
        <v>11029.459049999981</v>
      </c>
      <c r="D95" s="890">
        <v>12242.471817348818</v>
      </c>
      <c r="E95" s="298">
        <f t="shared" si="18"/>
        <v>1.109979352736147</v>
      </c>
      <c r="F95" s="890">
        <f>F43</f>
        <v>5072</v>
      </c>
      <c r="G95" s="890">
        <v>9793.9774538790552</v>
      </c>
      <c r="H95" s="297">
        <f t="shared" si="19"/>
        <v>1.9309892456386151</v>
      </c>
      <c r="I95" s="303"/>
      <c r="J95" s="349"/>
      <c r="K95" s="433"/>
      <c r="L95" s="24"/>
      <c r="M95" s="25"/>
    </row>
    <row r="96" spans="1:28" ht="13.8" thickBot="1">
      <c r="A96" s="1164"/>
      <c r="B96" s="890" t="s">
        <v>59</v>
      </c>
      <c r="C96" s="890">
        <v>1249.8926916904513</v>
      </c>
      <c r="D96" s="890">
        <v>1308.7581948230463</v>
      </c>
      <c r="E96" s="298">
        <f t="shared" si="18"/>
        <v>1.0470964455780445</v>
      </c>
      <c r="F96" s="890">
        <f>F44</f>
        <v>1356.5947632074835</v>
      </c>
      <c r="G96" s="890">
        <v>1308.7581948230463</v>
      </c>
      <c r="H96" s="297">
        <f t="shared" si="19"/>
        <v>0.96473776128153832</v>
      </c>
      <c r="I96" s="303"/>
      <c r="J96" s="349"/>
      <c r="K96" s="433"/>
      <c r="L96" s="24"/>
      <c r="M96" s="25"/>
    </row>
    <row r="97" spans="1:13" ht="13.8" thickBot="1">
      <c r="A97" s="1164"/>
      <c r="B97" s="890" t="s">
        <v>61</v>
      </c>
      <c r="C97" s="890">
        <v>3183.0042000000003</v>
      </c>
      <c r="D97" s="890">
        <v>3854</v>
      </c>
      <c r="E97" s="298">
        <f t="shared" si="18"/>
        <v>1.2108058167186835</v>
      </c>
      <c r="F97" s="890">
        <f>F45</f>
        <v>2669</v>
      </c>
      <c r="G97" s="890">
        <v>3137.75</v>
      </c>
      <c r="H97" s="297">
        <f t="shared" si="19"/>
        <v>1.1756275758711128</v>
      </c>
      <c r="I97" s="303"/>
      <c r="J97" s="349"/>
      <c r="K97" s="433"/>
      <c r="L97" s="24"/>
      <c r="M97" s="25"/>
    </row>
    <row r="98" spans="1:13" ht="13.8" thickBot="1">
      <c r="A98" s="1164" t="s">
        <v>34</v>
      </c>
      <c r="B98" s="554" t="s">
        <v>63</v>
      </c>
      <c r="C98" s="554">
        <f>C99</f>
        <v>3106.855</v>
      </c>
      <c r="D98" s="554">
        <f>D99</f>
        <v>3413.0222003225808</v>
      </c>
      <c r="E98" s="550">
        <f>D98/C98</f>
        <v>1.0985456998548631</v>
      </c>
      <c r="F98" s="554">
        <f>F99</f>
        <v>4215</v>
      </c>
      <c r="G98" s="554">
        <f>G99</f>
        <v>3413.0222003225808</v>
      </c>
      <c r="H98" s="553">
        <f>H99</f>
        <v>0.80973243186775345</v>
      </c>
      <c r="I98" s="303"/>
      <c r="J98" s="349"/>
      <c r="K98" s="433"/>
      <c r="L98" s="24"/>
      <c r="M98" s="25"/>
    </row>
    <row r="99" spans="1:13" ht="13.8" thickBot="1">
      <c r="A99" s="1164"/>
      <c r="B99" s="890" t="s">
        <v>17</v>
      </c>
      <c r="C99" s="890">
        <f>C47</f>
        <v>3106.855</v>
      </c>
      <c r="D99" s="890">
        <f>D47</f>
        <v>3413.0222003225808</v>
      </c>
      <c r="E99" s="298">
        <f t="shared" si="18"/>
        <v>1.0985456998548631</v>
      </c>
      <c r="F99" s="890">
        <f>F47</f>
        <v>4215</v>
      </c>
      <c r="G99" s="890">
        <f>G47</f>
        <v>3413.0222003225808</v>
      </c>
      <c r="H99" s="297">
        <f t="shared" si="19"/>
        <v>0.80973243186775345</v>
      </c>
      <c r="I99" s="303"/>
      <c r="J99" s="349"/>
      <c r="K99" s="433"/>
      <c r="L99" s="24"/>
      <c r="M99" s="25"/>
    </row>
    <row r="100" spans="1:13" ht="13.5" customHeight="1" thickBot="1">
      <c r="A100" s="1164"/>
      <c r="B100" s="890" t="s">
        <v>65</v>
      </c>
      <c r="C100" s="1168" t="s">
        <v>66</v>
      </c>
      <c r="D100" s="1168"/>
      <c r="E100" s="1168"/>
      <c r="F100" s="1168"/>
      <c r="G100" s="1168"/>
      <c r="H100" s="1168"/>
      <c r="I100" s="303"/>
      <c r="J100" s="349"/>
      <c r="K100" s="433"/>
      <c r="L100" s="24"/>
      <c r="M100" s="25"/>
    </row>
    <row r="101" spans="1:13" ht="13.8" thickBot="1">
      <c r="A101" s="1165"/>
      <c r="B101" s="890" t="s">
        <v>67</v>
      </c>
      <c r="C101" s="1169"/>
      <c r="D101" s="1169"/>
      <c r="E101" s="1169"/>
      <c r="F101" s="1169"/>
      <c r="G101" s="1169"/>
      <c r="H101" s="1169"/>
      <c r="I101" s="303"/>
      <c r="J101" s="349"/>
      <c r="K101" s="433"/>
      <c r="L101" s="24"/>
      <c r="M101" s="25"/>
    </row>
    <row r="102" spans="1:13" ht="13.8" thickBot="1">
      <c r="A102" s="1163" t="s">
        <v>35</v>
      </c>
      <c r="B102" s="554" t="s">
        <v>68</v>
      </c>
      <c r="C102" s="554">
        <f>SUM(C103:C105)</f>
        <v>76438</v>
      </c>
      <c r="D102" s="554">
        <f>SUM(D103:D105)</f>
        <v>57408.85</v>
      </c>
      <c r="E102" s="550">
        <f>D102/C102</f>
        <v>0.75105117873309091</v>
      </c>
      <c r="F102" s="554">
        <f>SUM(F103:F105)</f>
        <v>71972.2</v>
      </c>
      <c r="G102" s="554">
        <f>SUM(G103:G105)</f>
        <v>57408.85</v>
      </c>
      <c r="H102" s="553">
        <f>G102/F102</f>
        <v>0.79765312162195956</v>
      </c>
      <c r="I102" s="303"/>
      <c r="J102" s="349"/>
      <c r="K102" s="433"/>
      <c r="L102" s="24"/>
      <c r="M102" s="25"/>
    </row>
    <row r="103" spans="1:13" ht="13.5" customHeight="1" thickBot="1">
      <c r="A103" s="1164"/>
      <c r="B103" s="890" t="s">
        <v>20</v>
      </c>
      <c r="C103" s="890">
        <v>655</v>
      </c>
      <c r="D103" s="890">
        <v>747.59999999999991</v>
      </c>
      <c r="E103" s="298">
        <f t="shared" ref="E103:E105" si="20">D103/C103</f>
        <v>1.1413740458015267</v>
      </c>
      <c r="F103" s="890">
        <v>215.46000000000004</v>
      </c>
      <c r="G103" s="890">
        <v>747.59999999999991</v>
      </c>
      <c r="H103" s="297">
        <f t="shared" ref="H103:H105" si="21">G103/F103</f>
        <v>3.4697855750487321</v>
      </c>
      <c r="I103" s="303"/>
      <c r="J103" s="349"/>
      <c r="K103" s="433"/>
      <c r="L103" s="24"/>
      <c r="M103" s="25"/>
    </row>
    <row r="104" spans="1:13" ht="13.8" thickBot="1">
      <c r="A104" s="1164"/>
      <c r="B104" s="890" t="s">
        <v>19</v>
      </c>
      <c r="C104" s="890">
        <v>24549</v>
      </c>
      <c r="D104" s="890">
        <v>25055.8</v>
      </c>
      <c r="E104" s="298">
        <f t="shared" si="20"/>
        <v>1.0206444254348446</v>
      </c>
      <c r="F104" s="890">
        <v>16756.740000000002</v>
      </c>
      <c r="G104" s="890">
        <v>25055.8</v>
      </c>
      <c r="H104" s="297">
        <f t="shared" si="21"/>
        <v>1.4952669791379467</v>
      </c>
      <c r="I104" s="303"/>
      <c r="J104" s="349"/>
      <c r="K104" s="433"/>
      <c r="L104" s="24"/>
      <c r="M104" s="25"/>
    </row>
    <row r="105" spans="1:13" ht="13.8" thickBot="1">
      <c r="A105" s="1165"/>
      <c r="B105" s="890" t="s">
        <v>21</v>
      </c>
      <c r="C105" s="890">
        <f>C53</f>
        <v>51234</v>
      </c>
      <c r="D105" s="890">
        <f>D53</f>
        <v>31605.45</v>
      </c>
      <c r="E105" s="298">
        <f t="shared" si="20"/>
        <v>0.61688429558496316</v>
      </c>
      <c r="F105" s="890">
        <f t="shared" ref="F105" si="22">F53</f>
        <v>55000</v>
      </c>
      <c r="G105" s="890">
        <f>G53</f>
        <v>31605.45</v>
      </c>
      <c r="H105" s="297">
        <f t="shared" si="21"/>
        <v>0.57464454545454546</v>
      </c>
      <c r="I105" s="303"/>
      <c r="J105" s="81"/>
      <c r="K105" s="433"/>
      <c r="L105" s="24"/>
      <c r="M105" s="25"/>
    </row>
    <row r="106" spans="1:13" ht="13.8" thickBot="1">
      <c r="A106" s="396" t="s">
        <v>36</v>
      </c>
      <c r="B106" s="396"/>
      <c r="C106" s="396">
        <f>SUM(C102,C98,C93,C87)</f>
        <v>122748.61904169043</v>
      </c>
      <c r="D106" s="396">
        <f>SUM(D102,D98,D93,D87)</f>
        <v>100707.95359630944</v>
      </c>
      <c r="E106" s="560">
        <f>D106/C106</f>
        <v>0.82044062395606188</v>
      </c>
      <c r="F106" s="396">
        <f>SUM(F102,F98,F93,F87)</f>
        <v>105966.60826320748</v>
      </c>
      <c r="G106" s="396">
        <f>SUM(G102,G98,G93,G87)</f>
        <v>95200.501137308311</v>
      </c>
      <c r="H106" s="394">
        <f>G106/F106</f>
        <v>0.89840094627585376</v>
      </c>
      <c r="I106" s="303"/>
      <c r="J106" s="354"/>
      <c r="K106" s="433"/>
      <c r="L106" s="24"/>
      <c r="M106" s="25"/>
    </row>
    <row r="107" spans="1:13">
      <c r="A107" t="s">
        <v>73</v>
      </c>
      <c r="B107" s="7"/>
      <c r="C107" s="7"/>
      <c r="D107" s="7"/>
      <c r="E107" s="300"/>
      <c r="F107" s="7"/>
      <c r="G107" s="7"/>
      <c r="H107" s="7"/>
      <c r="I107" s="59"/>
      <c r="J107" s="62"/>
      <c r="K107" s="433"/>
      <c r="L107" s="24"/>
      <c r="M107" s="25"/>
    </row>
    <row r="108" spans="1:13">
      <c r="A108" s="2"/>
      <c r="B108" s="2"/>
      <c r="C108" s="58"/>
      <c r="D108" s="58"/>
      <c r="E108" s="59"/>
      <c r="F108" s="60"/>
      <c r="G108" s="60"/>
      <c r="H108" s="59"/>
      <c r="I108" s="59"/>
      <c r="J108" s="62"/>
      <c r="K108" s="433"/>
      <c r="L108" s="24"/>
      <c r="M108" s="25"/>
    </row>
    <row r="109" spans="1:13">
      <c r="C109" s="69"/>
      <c r="D109" s="69"/>
      <c r="E109" s="71"/>
      <c r="F109" s="70"/>
      <c r="G109" s="71"/>
      <c r="H109" s="83"/>
      <c r="I109" s="83"/>
      <c r="J109" s="59"/>
      <c r="K109" s="434"/>
      <c r="L109" s="27"/>
      <c r="M109" s="25"/>
    </row>
    <row r="110" spans="1:13">
      <c r="A110" s="4" t="s">
        <v>95</v>
      </c>
      <c r="B110" s="4"/>
      <c r="C110" s="4"/>
      <c r="D110" s="4"/>
      <c r="E110" s="4"/>
      <c r="F110" s="71"/>
      <c r="G110" s="71"/>
      <c r="H110" s="894"/>
      <c r="I110" s="894"/>
      <c r="J110" s="59"/>
    </row>
    <row r="111" spans="1:13" s="894" customFormat="1" ht="27" thickBot="1">
      <c r="A111" s="895" t="s">
        <v>96</v>
      </c>
      <c r="B111" s="895" t="s">
        <v>97</v>
      </c>
      <c r="C111" s="895" t="s">
        <v>98</v>
      </c>
      <c r="D111" s="895" t="s">
        <v>99</v>
      </c>
      <c r="E111" s="895" t="s">
        <v>100</v>
      </c>
      <c r="F111" s="71"/>
      <c r="G111" s="70"/>
      <c r="H111" s="100"/>
      <c r="I111" s="100"/>
      <c r="J111" s="100"/>
      <c r="K111" s="435"/>
      <c r="L111" s="71"/>
      <c r="M111" s="71"/>
    </row>
    <row r="112" spans="1:13" s="894" customFormat="1" ht="14.4" thickTop="1" thickBot="1">
      <c r="A112" s="415" t="s">
        <v>9</v>
      </c>
      <c r="B112" s="299">
        <v>0.05</v>
      </c>
      <c r="C112" s="340">
        <v>2E-3</v>
      </c>
      <c r="D112" s="340">
        <v>4.0000000000000001E-3</v>
      </c>
      <c r="E112" s="297">
        <v>0.96</v>
      </c>
      <c r="F112" s="32"/>
      <c r="G112" s="32"/>
      <c r="H112" s="32"/>
      <c r="I112" s="32"/>
      <c r="J112" s="71"/>
      <c r="K112" s="435"/>
      <c r="L112" s="71"/>
      <c r="M112" s="71"/>
    </row>
    <row r="113" spans="1:13" s="894" customFormat="1" ht="13.8" thickBot="1">
      <c r="A113" s="415" t="s">
        <v>10</v>
      </c>
      <c r="B113" s="299">
        <v>0.31</v>
      </c>
      <c r="C113" s="299">
        <v>2E-3</v>
      </c>
      <c r="D113" s="299">
        <v>0.05</v>
      </c>
      <c r="E113" s="297">
        <v>0.74</v>
      </c>
      <c r="F113" s="32"/>
      <c r="G113" s="32"/>
      <c r="H113" s="32"/>
      <c r="I113" s="32"/>
      <c r="J113" s="100"/>
      <c r="K113" s="435"/>
      <c r="L113" s="71"/>
      <c r="M113" s="71"/>
    </row>
    <row r="114" spans="1:13" s="894" customFormat="1" ht="13.8" thickBot="1">
      <c r="A114" s="415" t="s">
        <v>11</v>
      </c>
      <c r="B114" s="1186" t="s">
        <v>161</v>
      </c>
      <c r="C114" s="1186"/>
      <c r="D114" s="1186"/>
      <c r="E114" s="297">
        <v>0.74</v>
      </c>
      <c r="F114" s="32"/>
      <c r="G114" s="32"/>
      <c r="H114" s="32"/>
      <c r="I114" s="32"/>
      <c r="J114" s="32"/>
      <c r="K114" s="435"/>
      <c r="L114" s="71"/>
      <c r="M114" s="71"/>
    </row>
    <row r="115" spans="1:13" s="894" customFormat="1" ht="15.6" thickBot="1">
      <c r="A115" s="531" t="s">
        <v>53</v>
      </c>
      <c r="B115" s="1186" t="s">
        <v>685</v>
      </c>
      <c r="C115" s="1186"/>
      <c r="D115" s="1186"/>
      <c r="E115" s="1186"/>
      <c r="F115" s="32"/>
      <c r="G115" s="436"/>
      <c r="H115" s="32"/>
      <c r="I115" s="32"/>
      <c r="J115" s="32"/>
      <c r="K115" s="435"/>
      <c r="L115" s="71"/>
      <c r="M115" s="71"/>
    </row>
    <row r="116" spans="1:13" s="894" customFormat="1" ht="13.8" thickBot="1">
      <c r="A116" s="415" t="s">
        <v>56</v>
      </c>
      <c r="B116" s="299">
        <v>0.14000000000000001</v>
      </c>
      <c r="C116" s="340">
        <v>2E-3</v>
      </c>
      <c r="D116" s="299">
        <v>0.01</v>
      </c>
      <c r="E116" s="297">
        <v>0.872</v>
      </c>
      <c r="F116" s="32"/>
      <c r="G116" s="32"/>
      <c r="H116" s="32"/>
      <c r="I116" s="32"/>
      <c r="J116" s="32"/>
      <c r="K116" s="435"/>
      <c r="L116" s="71"/>
      <c r="M116" s="71"/>
    </row>
    <row r="117" spans="1:13" ht="13.8" thickBot="1">
      <c r="A117" s="531" t="s">
        <v>88</v>
      </c>
      <c r="B117" s="1187" t="s">
        <v>101</v>
      </c>
      <c r="C117" s="1187"/>
      <c r="D117" s="1187"/>
      <c r="E117" s="537">
        <v>1</v>
      </c>
    </row>
    <row r="118" spans="1:13" ht="13.8" thickBot="1">
      <c r="A118" s="415" t="s">
        <v>14</v>
      </c>
      <c r="B118" s="299">
        <v>0.35</v>
      </c>
      <c r="C118" s="299">
        <v>0.01</v>
      </c>
      <c r="D118" s="299">
        <v>0.14000000000000001</v>
      </c>
      <c r="E118" s="297">
        <v>0.8</v>
      </c>
    </row>
    <row r="119" spans="1:13" ht="13.8" thickBot="1">
      <c r="A119" s="415" t="s">
        <v>59</v>
      </c>
      <c r="B119" s="1186" t="s">
        <v>101</v>
      </c>
      <c r="C119" s="1186"/>
      <c r="D119" s="1186"/>
      <c r="E119" s="297">
        <v>1</v>
      </c>
    </row>
    <row r="120" spans="1:13" ht="13.8" thickBot="1">
      <c r="A120" s="415" t="s">
        <v>61</v>
      </c>
      <c r="B120" s="299">
        <v>0.41</v>
      </c>
      <c r="C120" s="299">
        <v>0.17</v>
      </c>
      <c r="D120" s="299">
        <v>0</v>
      </c>
      <c r="E120" s="297">
        <v>0.76</v>
      </c>
    </row>
    <row r="121" spans="1:13" ht="13.5" customHeight="1" thickBot="1">
      <c r="A121" s="415" t="s">
        <v>17</v>
      </c>
      <c r="B121" s="1186" t="s">
        <v>686</v>
      </c>
      <c r="C121" s="1186"/>
      <c r="D121" s="1186"/>
      <c r="E121" s="1186"/>
      <c r="F121" s="4"/>
      <c r="G121" s="4"/>
      <c r="H121" s="4"/>
      <c r="I121" s="4"/>
    </row>
    <row r="122" spans="1:13" ht="13.8" thickBot="1">
      <c r="A122" s="415" t="s">
        <v>65</v>
      </c>
      <c r="B122" s="1186" t="s">
        <v>162</v>
      </c>
      <c r="C122" s="1186"/>
      <c r="D122" s="1186"/>
      <c r="E122" s="1186"/>
      <c r="F122" s="81"/>
      <c r="G122" s="81"/>
      <c r="H122" s="81"/>
      <c r="I122" s="81"/>
    </row>
    <row r="123" spans="1:13" ht="13.8" thickBot="1">
      <c r="A123" s="415" t="s">
        <v>67</v>
      </c>
      <c r="B123" s="1186" t="s">
        <v>162</v>
      </c>
      <c r="C123" s="1186"/>
      <c r="D123" s="1186"/>
      <c r="E123" s="1186"/>
      <c r="H123" s="53"/>
      <c r="I123" s="53"/>
      <c r="J123" s="4"/>
    </row>
    <row r="124" spans="1:13" ht="27" thickBot="1">
      <c r="A124" s="415" t="s">
        <v>20</v>
      </c>
      <c r="B124" s="1188" t="s">
        <v>687</v>
      </c>
      <c r="C124" s="1188"/>
      <c r="D124" s="1188"/>
      <c r="E124" s="1188"/>
      <c r="F124" s="458"/>
      <c r="H124" s="83"/>
      <c r="I124" s="83"/>
      <c r="J124" s="81"/>
    </row>
    <row r="125" spans="1:13" ht="27" thickBot="1">
      <c r="A125" s="415" t="s">
        <v>19</v>
      </c>
      <c r="B125" s="1189"/>
      <c r="C125" s="1189"/>
      <c r="D125" s="1189"/>
      <c r="E125" s="1189"/>
      <c r="G125" s="54"/>
      <c r="H125" s="599"/>
      <c r="I125" s="83"/>
      <c r="J125" s="53"/>
    </row>
    <row r="126" spans="1:13" ht="13.8" thickBot="1">
      <c r="A126" s="416" t="s">
        <v>21</v>
      </c>
      <c r="B126" s="1190"/>
      <c r="C126" s="1190"/>
      <c r="D126" s="1190"/>
      <c r="E126" s="1190"/>
      <c r="F126" s="71"/>
      <c r="G126" s="70"/>
      <c r="H126" s="100"/>
      <c r="I126" s="100"/>
      <c r="J126" s="100"/>
    </row>
    <row r="127" spans="1:13" ht="27" thickBot="1">
      <c r="A127" s="603" t="s">
        <v>103</v>
      </c>
      <c r="B127" s="604" t="s">
        <v>54</v>
      </c>
      <c r="C127" s="604" t="s">
        <v>54</v>
      </c>
      <c r="D127" s="604" t="s">
        <v>54</v>
      </c>
      <c r="E127" s="605" t="s">
        <v>104</v>
      </c>
      <c r="F127" s="71"/>
      <c r="G127" s="100"/>
      <c r="H127" s="100"/>
      <c r="I127" s="100"/>
      <c r="J127" s="100"/>
    </row>
    <row r="128" spans="1:13">
      <c r="A128" s="600" t="s">
        <v>105</v>
      </c>
      <c r="J128" s="100"/>
    </row>
    <row r="129" spans="1:10">
      <c r="A129" s="600"/>
      <c r="J129" s="100"/>
    </row>
    <row r="130" spans="1:10">
      <c r="J130" s="100"/>
    </row>
    <row r="131" spans="1:10">
      <c r="A131" s="4" t="s">
        <v>106</v>
      </c>
      <c r="B131" s="4"/>
      <c r="C131" s="4"/>
      <c r="D131" s="4"/>
      <c r="E131" s="4"/>
      <c r="F131" s="4"/>
      <c r="G131" s="4"/>
      <c r="H131" s="4"/>
      <c r="I131" s="4"/>
    </row>
    <row r="132" spans="1:10" ht="27" thickBot="1">
      <c r="A132" s="885" t="s">
        <v>23</v>
      </c>
      <c r="B132" s="885" t="s">
        <v>46</v>
      </c>
      <c r="C132" s="87" t="s">
        <v>107</v>
      </c>
      <c r="D132" s="88" t="s">
        <v>107</v>
      </c>
      <c r="E132" s="87" t="s">
        <v>108</v>
      </c>
      <c r="F132" s="87" t="s">
        <v>109</v>
      </c>
      <c r="G132" s="87" t="s">
        <v>110</v>
      </c>
      <c r="H132" s="87" t="s">
        <v>111</v>
      </c>
    </row>
    <row r="133" spans="1:10" ht="13.8" thickBot="1">
      <c r="A133" s="89"/>
      <c r="B133" s="90"/>
      <c r="C133" s="895" t="s">
        <v>112</v>
      </c>
      <c r="D133" s="1184" t="s">
        <v>688</v>
      </c>
      <c r="E133" s="1185"/>
      <c r="F133" s="1185"/>
      <c r="G133" s="1185"/>
      <c r="H133" s="1185"/>
    </row>
    <row r="134" spans="1:10" ht="14.4" thickTop="1" thickBot="1">
      <c r="A134" s="1178" t="s">
        <v>32</v>
      </c>
      <c r="B134" s="890" t="s">
        <v>9</v>
      </c>
      <c r="C134" s="586">
        <v>2.4908999999999999</v>
      </c>
      <c r="D134" s="442">
        <v>1.3706413797342489</v>
      </c>
      <c r="E134" s="442">
        <v>1.5781413069404835</v>
      </c>
      <c r="F134" s="442">
        <v>2.2866038262731632</v>
      </c>
      <c r="G134" s="442">
        <v>1.8550370506469074</v>
      </c>
      <c r="H134" s="442">
        <v>0.68869554334637972</v>
      </c>
    </row>
    <row r="135" spans="1:10" ht="13.8" thickBot="1">
      <c r="A135" s="1179"/>
      <c r="B135" s="890" t="s">
        <v>10</v>
      </c>
      <c r="C135" s="586">
        <v>0.31830000000000003</v>
      </c>
      <c r="D135" s="442">
        <v>0.37808901610478285</v>
      </c>
      <c r="E135" s="442">
        <v>0.47486264760371061</v>
      </c>
      <c r="F135" s="442">
        <v>0.48606318037564838</v>
      </c>
      <c r="G135" s="442">
        <v>1.2955082571966634</v>
      </c>
      <c r="H135" s="442">
        <v>0.32889066629699554</v>
      </c>
    </row>
    <row r="136" spans="1:10" ht="13.8" thickBot="1">
      <c r="A136" s="1179"/>
      <c r="B136" s="890" t="s">
        <v>11</v>
      </c>
      <c r="C136" s="586">
        <v>0.44</v>
      </c>
      <c r="D136" s="442">
        <v>0.58563005022220804</v>
      </c>
      <c r="E136" s="442">
        <v>0.70797667194478198</v>
      </c>
      <c r="F136" s="442">
        <v>0.63951693034935619</v>
      </c>
      <c r="G136" s="442">
        <v>3.5474092696479502</v>
      </c>
      <c r="H136" s="442">
        <v>0.38223319699687058</v>
      </c>
    </row>
    <row r="137" spans="1:10" ht="13.8" thickBot="1">
      <c r="A137" s="1179"/>
      <c r="B137" s="890" t="s">
        <v>53</v>
      </c>
      <c r="C137" s="586" t="s">
        <v>54</v>
      </c>
      <c r="D137" s="442" t="s">
        <v>54</v>
      </c>
      <c r="E137" s="442" t="s">
        <v>54</v>
      </c>
      <c r="F137" s="442" t="s">
        <v>54</v>
      </c>
      <c r="G137" s="442" t="s">
        <v>54</v>
      </c>
      <c r="H137" s="442" t="s">
        <v>54</v>
      </c>
    </row>
    <row r="138" spans="1:10" ht="13.8" thickBot="1">
      <c r="A138" s="1179"/>
      <c r="B138" s="890" t="s">
        <v>13</v>
      </c>
      <c r="C138" s="586">
        <v>1.2484</v>
      </c>
      <c r="D138" s="442">
        <v>0.77515925562641619</v>
      </c>
      <c r="E138" s="442">
        <v>0.88042841081811596</v>
      </c>
      <c r="F138" s="442">
        <v>0.90604254475476775</v>
      </c>
      <c r="G138" s="442">
        <v>1.7495062392519587</v>
      </c>
      <c r="H138" s="442">
        <v>0.46811298031470472</v>
      </c>
    </row>
    <row r="139" spans="1:10" ht="13.8" thickBot="1">
      <c r="A139" s="1179" t="s">
        <v>33</v>
      </c>
      <c r="B139" s="890" t="s">
        <v>113</v>
      </c>
      <c r="C139" s="586">
        <v>4.4180000000000001</v>
      </c>
      <c r="D139" s="442">
        <v>1.1455100226939796</v>
      </c>
      <c r="E139" s="442">
        <v>1.4462869618055831</v>
      </c>
      <c r="F139" s="442">
        <v>1.1455100226939796</v>
      </c>
      <c r="G139" s="442" t="s">
        <v>114</v>
      </c>
      <c r="H139" s="442">
        <v>0.58736835734678916</v>
      </c>
    </row>
    <row r="140" spans="1:10" ht="13.8" thickBot="1">
      <c r="A140" s="1179"/>
      <c r="B140" s="890" t="s">
        <v>14</v>
      </c>
      <c r="C140" s="586">
        <v>0.7772</v>
      </c>
      <c r="D140" s="442">
        <v>0.94422339865010307</v>
      </c>
      <c r="E140" s="442">
        <v>1.1674427380465962</v>
      </c>
      <c r="F140" s="442">
        <v>1.5967253956630416</v>
      </c>
      <c r="G140" s="442">
        <v>1.1892048548109158</v>
      </c>
      <c r="H140" s="442">
        <v>0.70926395653501562</v>
      </c>
    </row>
    <row r="141" spans="1:10" ht="13.8" thickBot="1">
      <c r="A141" s="1179"/>
      <c r="B141" s="890" t="s">
        <v>59</v>
      </c>
      <c r="C141" s="586">
        <v>0.92100000000000004</v>
      </c>
      <c r="D141" s="442">
        <v>0.9043024501475202</v>
      </c>
      <c r="E141" s="442">
        <v>1.009289047007403</v>
      </c>
      <c r="F141" s="442">
        <v>0.9043024501475202</v>
      </c>
      <c r="G141" s="442" t="s">
        <v>114</v>
      </c>
      <c r="H141" s="442">
        <v>0.36445695033320219</v>
      </c>
    </row>
    <row r="142" spans="1:10" ht="13.8" thickBot="1">
      <c r="A142" s="1180"/>
      <c r="B142" s="890" t="s">
        <v>115</v>
      </c>
      <c r="C142" s="586">
        <v>1.4516331310628665</v>
      </c>
      <c r="D142" s="442">
        <v>1.7273816796687225</v>
      </c>
      <c r="E142" s="442">
        <v>2.0196784702112911</v>
      </c>
      <c r="F142" s="442">
        <v>2.1360542587816038</v>
      </c>
      <c r="G142" s="442">
        <v>4.3875558404815367</v>
      </c>
      <c r="H142" s="442">
        <v>0.51972538670055479</v>
      </c>
    </row>
    <row r="143" spans="1:10" ht="13.8" thickBot="1">
      <c r="A143" s="1181" t="s">
        <v>34</v>
      </c>
      <c r="B143" s="417" t="s">
        <v>17</v>
      </c>
      <c r="C143" s="586">
        <v>0.78779999999999994</v>
      </c>
      <c r="D143" s="442">
        <v>0.71023960305917266</v>
      </c>
      <c r="E143" s="442">
        <v>0.71023960305917277</v>
      </c>
      <c r="F143" s="442">
        <v>0.71023960305917266</v>
      </c>
      <c r="G143" s="442" t="s">
        <v>114</v>
      </c>
      <c r="H143" s="442">
        <v>0.32332938995982419</v>
      </c>
      <c r="J143" s="71"/>
    </row>
    <row r="144" spans="1:10" ht="13.8" thickBot="1">
      <c r="A144" s="1179"/>
      <c r="B144" s="417" t="s">
        <v>65</v>
      </c>
      <c r="C144" s="586" t="s">
        <v>54</v>
      </c>
      <c r="D144" s="442" t="s">
        <v>54</v>
      </c>
      <c r="E144" s="442" t="s">
        <v>54</v>
      </c>
      <c r="F144" s="442" t="s">
        <v>54</v>
      </c>
      <c r="G144" s="442" t="s">
        <v>54</v>
      </c>
      <c r="H144" s="442" t="s">
        <v>54</v>
      </c>
    </row>
    <row r="145" spans="1:13" ht="13.8" thickBot="1">
      <c r="A145" s="1179"/>
      <c r="B145" s="417" t="s">
        <v>67</v>
      </c>
      <c r="C145" s="586" t="s">
        <v>54</v>
      </c>
      <c r="D145" s="442" t="s">
        <v>54</v>
      </c>
      <c r="E145" s="442" t="s">
        <v>54</v>
      </c>
      <c r="F145" s="442" t="s">
        <v>54</v>
      </c>
      <c r="G145" s="442" t="s">
        <v>54</v>
      </c>
      <c r="H145" s="442" t="s">
        <v>54</v>
      </c>
    </row>
    <row r="146" spans="1:13" ht="13.8" thickBot="1">
      <c r="A146" s="1182" t="s">
        <v>35</v>
      </c>
      <c r="B146" s="417" t="s">
        <v>20</v>
      </c>
      <c r="C146" s="586">
        <v>2.4222999999999999</v>
      </c>
      <c r="D146" s="442">
        <v>2.0556175512978498</v>
      </c>
      <c r="E146" s="442">
        <v>2.3861386626136802</v>
      </c>
      <c r="F146" s="442">
        <v>2.8245685366767264</v>
      </c>
      <c r="G146" s="442">
        <v>0.93490412357523944</v>
      </c>
      <c r="H146" s="442">
        <v>1.9788437118693363</v>
      </c>
    </row>
    <row r="147" spans="1:13" ht="13.8" thickBot="1">
      <c r="A147" s="1182"/>
      <c r="B147" s="417" t="s">
        <v>19</v>
      </c>
      <c r="C147" s="586">
        <v>1.9515</v>
      </c>
      <c r="D147" s="442">
        <v>1.5396987275198168</v>
      </c>
      <c r="E147" s="442">
        <v>1.7877008479343459</v>
      </c>
      <c r="F147" s="442">
        <v>1.8325405692372521</v>
      </c>
      <c r="G147" s="442">
        <v>1.2935545449482939</v>
      </c>
      <c r="H147" s="442">
        <v>1.2863042352126355</v>
      </c>
    </row>
    <row r="148" spans="1:13" ht="13.8" thickBot="1">
      <c r="A148" s="1183"/>
      <c r="B148" s="418" t="s">
        <v>21</v>
      </c>
      <c r="C148" s="587">
        <v>6.2442000000000002</v>
      </c>
      <c r="D148" s="588">
        <v>3.0909362388246895</v>
      </c>
      <c r="E148" s="456">
        <v>3.0909362388246895</v>
      </c>
      <c r="F148" s="456">
        <v>1.7268853374490853</v>
      </c>
      <c r="G148" s="456">
        <v>433.33333333333331</v>
      </c>
      <c r="H148" s="456">
        <v>1.7268853374490853</v>
      </c>
    </row>
    <row r="149" spans="1:13">
      <c r="A149" s="598" t="s">
        <v>116</v>
      </c>
      <c r="B149" s="84"/>
      <c r="C149" s="402"/>
      <c r="D149" s="84"/>
      <c r="E149" s="84"/>
      <c r="F149" s="84"/>
      <c r="G149" s="84"/>
    </row>
    <row r="150" spans="1:13">
      <c r="A150" s="195" t="s">
        <v>690</v>
      </c>
      <c r="B150" s="403"/>
      <c r="C150" s="403"/>
      <c r="D150" s="403"/>
      <c r="E150" s="403"/>
      <c r="F150" s="403"/>
      <c r="G150" s="403"/>
      <c r="H150" s="403"/>
      <c r="I150" s="403"/>
    </row>
    <row r="151" spans="1:13">
      <c r="A151" s="195" t="s">
        <v>117</v>
      </c>
      <c r="B151" s="84"/>
      <c r="C151" s="84"/>
      <c r="D151" s="84"/>
      <c r="E151" s="84"/>
      <c r="F151" s="84"/>
      <c r="G151" s="84"/>
    </row>
    <row r="152" spans="1:13">
      <c r="A152" s="889"/>
      <c r="B152" s="84"/>
      <c r="C152" s="84"/>
      <c r="D152" s="84"/>
      <c r="E152" s="84"/>
      <c r="F152" s="84"/>
      <c r="G152" s="84"/>
    </row>
    <row r="153" spans="1:13" s="894" customFormat="1">
      <c r="A153"/>
      <c r="B153" s="158"/>
      <c r="C153" s="158"/>
      <c r="D153" s="158"/>
      <c r="E153" s="69"/>
      <c r="F153" s="69"/>
      <c r="G153" s="69"/>
      <c r="H153" s="32"/>
      <c r="I153" s="32"/>
      <c r="J153" s="32"/>
      <c r="K153" s="435"/>
      <c r="L153" s="71"/>
      <c r="M153" s="71"/>
    </row>
    <row r="154" spans="1:13" s="32" customFormat="1">
      <c r="A154" s="4" t="s">
        <v>118</v>
      </c>
      <c r="B154" s="4"/>
      <c r="C154" s="4"/>
      <c r="D154" s="4"/>
      <c r="E154" s="4"/>
      <c r="F154" s="4"/>
      <c r="K154" s="430"/>
    </row>
    <row r="155" spans="1:13" ht="27" thickBot="1">
      <c r="A155" s="895"/>
      <c r="B155" s="895" t="s">
        <v>107</v>
      </c>
      <c r="C155" s="895" t="s">
        <v>108</v>
      </c>
      <c r="D155" s="895" t="s">
        <v>109</v>
      </c>
      <c r="E155" s="895" t="s">
        <v>110</v>
      </c>
      <c r="F155" s="895" t="s">
        <v>111</v>
      </c>
    </row>
    <row r="156" spans="1:13" ht="14.4" thickTop="1" thickBot="1">
      <c r="A156" s="91" t="s">
        <v>119</v>
      </c>
      <c r="B156" s="442">
        <v>1.2454028209976844</v>
      </c>
      <c r="C156" s="442">
        <v>1.4439064534130412</v>
      </c>
      <c r="D156" s="442">
        <v>1.6925148562676189</v>
      </c>
      <c r="E156" s="442">
        <v>2.0544175163859051</v>
      </c>
      <c r="F156" s="442">
        <v>0.6784459802475149</v>
      </c>
    </row>
    <row r="157" spans="1:13" s="32" customFormat="1" ht="13.8" thickBot="1">
      <c r="A157" s="91" t="s">
        <v>120</v>
      </c>
      <c r="B157" s="442">
        <v>1.2147253297086171</v>
      </c>
      <c r="C157" s="442">
        <v>1.4242832593011339</v>
      </c>
      <c r="D157" s="442">
        <v>1.8111971783915459</v>
      </c>
      <c r="E157" s="442">
        <v>2.0260676780270805</v>
      </c>
      <c r="F157" s="442">
        <v>0.61788268504879063</v>
      </c>
      <c r="K157" s="430"/>
    </row>
    <row r="158" spans="1:13" s="32" customFormat="1" ht="13.8" thickBot="1">
      <c r="A158" s="405" t="s">
        <v>121</v>
      </c>
      <c r="B158" s="442">
        <v>1.2117409718873413</v>
      </c>
      <c r="C158" s="442">
        <v>1.4595649584737556</v>
      </c>
      <c r="D158" s="442">
        <v>1.7073250996931137</v>
      </c>
      <c r="E158" s="442">
        <v>2.3962160928368097</v>
      </c>
      <c r="F158" s="442">
        <v>0.57600620565654015</v>
      </c>
      <c r="K158" s="430"/>
    </row>
    <row r="159" spans="1:13" s="32" customFormat="1" ht="13.8" thickBot="1">
      <c r="A159" s="405" t="s">
        <v>122</v>
      </c>
      <c r="B159" s="442">
        <v>1.2164130600194905</v>
      </c>
      <c r="C159" s="442">
        <v>1.4047744109597669</v>
      </c>
      <c r="D159" s="442">
        <v>1.881112568176301</v>
      </c>
      <c r="E159" s="442">
        <v>1.8450184270599581</v>
      </c>
      <c r="F159" s="442">
        <v>0.64660071065627422</v>
      </c>
      <c r="K159" s="430"/>
    </row>
    <row r="160" spans="1:13" s="32" customFormat="1" ht="13.8" thickBot="1">
      <c r="A160" s="92" t="s">
        <v>35</v>
      </c>
      <c r="B160" s="406">
        <v>1.7022775368911405</v>
      </c>
      <c r="C160" s="406">
        <v>1.9258076067583123</v>
      </c>
      <c r="D160" s="406">
        <v>1.8190869955898021</v>
      </c>
      <c r="E160" s="406">
        <v>1.5020277069723706</v>
      </c>
      <c r="F160" s="406">
        <v>1.3554682842462582</v>
      </c>
      <c r="K160" s="430"/>
    </row>
    <row r="161" spans="1:11" s="32" customFormat="1">
      <c r="A161" s="195" t="s">
        <v>123</v>
      </c>
      <c r="B161" s="635"/>
      <c r="K161" s="430"/>
    </row>
    <row r="162" spans="1:11">
      <c r="A162" s="4"/>
      <c r="B162" s="4"/>
      <c r="C162" s="4"/>
      <c r="D162" s="4"/>
      <c r="E162" s="4"/>
    </row>
    <row r="163" spans="1:11">
      <c r="A163" s="4"/>
      <c r="B163" s="4"/>
      <c r="C163" s="4"/>
      <c r="D163" s="4"/>
      <c r="E163" s="4"/>
    </row>
    <row r="164" spans="1:11">
      <c r="A164" s="4"/>
      <c r="B164" s="4"/>
      <c r="C164" s="4"/>
      <c r="D164" s="4"/>
      <c r="E164" s="4"/>
    </row>
    <row r="165" spans="1:11">
      <c r="A165" s="4" t="s">
        <v>124</v>
      </c>
      <c r="B165" s="4"/>
      <c r="C165" s="4"/>
      <c r="D165" s="4"/>
      <c r="E165" s="4"/>
      <c r="F165" s="4"/>
      <c r="G165" s="4"/>
      <c r="H165" s="4"/>
      <c r="I165" s="4"/>
    </row>
    <row r="166" spans="1:11" ht="27" thickBot="1">
      <c r="A166" s="885" t="s">
        <v>23</v>
      </c>
      <c r="B166" s="885" t="s">
        <v>46</v>
      </c>
      <c r="C166" s="87" t="s">
        <v>107</v>
      </c>
      <c r="D166" s="88" t="s">
        <v>107</v>
      </c>
      <c r="E166" s="87" t="s">
        <v>108</v>
      </c>
      <c r="F166" s="87" t="s">
        <v>109</v>
      </c>
      <c r="G166" s="87" t="s">
        <v>110</v>
      </c>
      <c r="H166" s="87" t="s">
        <v>111</v>
      </c>
    </row>
    <row r="167" spans="1:11" ht="13.8" thickBot="1">
      <c r="A167" s="89"/>
      <c r="B167" s="90"/>
      <c r="C167" s="895" t="s">
        <v>112</v>
      </c>
      <c r="D167" s="1184" t="s">
        <v>688</v>
      </c>
      <c r="E167" s="1185"/>
      <c r="F167" s="1185"/>
      <c r="G167" s="1185"/>
      <c r="H167" s="1185"/>
    </row>
    <row r="168" spans="1:11" ht="14.4" thickTop="1" thickBot="1">
      <c r="A168" s="1178" t="s">
        <v>32</v>
      </c>
      <c r="B168" s="890" t="s">
        <v>9</v>
      </c>
      <c r="C168" s="586">
        <v>1.9096596861022852</v>
      </c>
      <c r="D168" s="442">
        <v>1.5183465244872794</v>
      </c>
      <c r="E168" s="442">
        <v>1.8185649735656699</v>
      </c>
      <c r="F168" s="442">
        <v>3.7246586604543399</v>
      </c>
      <c r="G168" s="442">
        <v>1.4596796564444756</v>
      </c>
      <c r="H168" s="442">
        <v>0.95296147243544904</v>
      </c>
    </row>
    <row r="169" spans="1:11" ht="13.8" thickBot="1">
      <c r="A169" s="1179"/>
      <c r="B169" s="890" t="s">
        <v>10</v>
      </c>
      <c r="C169" s="586">
        <v>0.93417036079089644</v>
      </c>
      <c r="D169" s="442">
        <v>0.94753926987261705</v>
      </c>
      <c r="E169" s="442">
        <v>1.1777265132842658</v>
      </c>
      <c r="F169" s="442">
        <v>1.7076515552130762</v>
      </c>
      <c r="G169" s="442">
        <v>1.0534438279571408</v>
      </c>
      <c r="H169" s="442">
        <v>0.77830169152499851</v>
      </c>
    </row>
    <row r="170" spans="1:11" ht="13.8" thickBot="1">
      <c r="A170" s="1179"/>
      <c r="B170" s="890" t="s">
        <v>11</v>
      </c>
      <c r="C170" s="586" t="s">
        <v>54</v>
      </c>
      <c r="D170" s="442" t="s">
        <v>54</v>
      </c>
      <c r="E170" s="442" t="s">
        <v>54</v>
      </c>
      <c r="F170" s="442" t="s">
        <v>54</v>
      </c>
      <c r="G170" s="442" t="s">
        <v>54</v>
      </c>
      <c r="H170" s="442" t="s">
        <v>54</v>
      </c>
    </row>
    <row r="171" spans="1:11" ht="13.8" thickBot="1">
      <c r="A171" s="1179"/>
      <c r="B171" s="890" t="s">
        <v>53</v>
      </c>
      <c r="C171" s="586">
        <v>1.4994125768488573</v>
      </c>
      <c r="D171" s="442">
        <v>2.1732467617635236</v>
      </c>
      <c r="E171" s="442">
        <v>2.3296078492038639</v>
      </c>
      <c r="F171" s="442">
        <v>2.1732467617635236</v>
      </c>
      <c r="G171" s="442">
        <v>12.061430618143762</v>
      </c>
      <c r="H171" s="442">
        <v>0.5710113030676478</v>
      </c>
    </row>
    <row r="172" spans="1:11" ht="13.8" thickBot="1">
      <c r="A172" s="1179"/>
      <c r="B172" s="890" t="s">
        <v>13</v>
      </c>
      <c r="C172" s="586">
        <v>1.1869472083635524</v>
      </c>
      <c r="D172" s="442">
        <v>1.0693693609939281</v>
      </c>
      <c r="E172" s="442">
        <v>1.2834472721318428</v>
      </c>
      <c r="F172" s="442">
        <v>1.905305807622812</v>
      </c>
      <c r="G172" s="442">
        <v>1.3312426766386591</v>
      </c>
      <c r="H172" s="442">
        <v>0.76039630438036088</v>
      </c>
    </row>
    <row r="173" spans="1:11" ht="13.8" thickBot="1">
      <c r="A173" s="1179" t="s">
        <v>33</v>
      </c>
      <c r="B173" s="890" t="s">
        <v>113</v>
      </c>
      <c r="C173" s="586" t="s">
        <v>54</v>
      </c>
      <c r="D173" s="442" t="s">
        <v>54</v>
      </c>
      <c r="E173" s="442" t="s">
        <v>54</v>
      </c>
      <c r="F173" s="442" t="s">
        <v>54</v>
      </c>
      <c r="G173" s="442" t="s">
        <v>54</v>
      </c>
      <c r="H173" s="442" t="s">
        <v>54</v>
      </c>
    </row>
    <row r="174" spans="1:11" ht="13.8" thickBot="1">
      <c r="A174" s="1179"/>
      <c r="B174" s="890" t="s">
        <v>14</v>
      </c>
      <c r="C174" s="586">
        <v>0.95470616644964601</v>
      </c>
      <c r="D174" s="442">
        <v>0.98820583015912922</v>
      </c>
      <c r="E174" s="442">
        <v>1.1634384884554068</v>
      </c>
      <c r="F174" s="442">
        <v>2.1021287180670951</v>
      </c>
      <c r="G174" s="442">
        <v>1.3362109867323491</v>
      </c>
      <c r="H174" s="442">
        <v>0.68972366243274397</v>
      </c>
    </row>
    <row r="175" spans="1:11" ht="13.8" thickBot="1">
      <c r="A175" s="1179"/>
      <c r="B175" s="890" t="s">
        <v>59</v>
      </c>
      <c r="C175" s="586">
        <v>1.3161518275431576</v>
      </c>
      <c r="D175" s="442">
        <v>1.7871070448919648</v>
      </c>
      <c r="E175" s="442">
        <v>1.973921469836589</v>
      </c>
      <c r="F175" s="442">
        <v>1.8055284610132907</v>
      </c>
      <c r="G175" s="442" t="s">
        <v>114</v>
      </c>
      <c r="H175" s="442">
        <v>0.46440264025325878</v>
      </c>
    </row>
    <row r="176" spans="1:11" ht="13.8" thickBot="1">
      <c r="A176" s="1180"/>
      <c r="B176" s="890" t="s">
        <v>115</v>
      </c>
      <c r="C176" s="586">
        <v>1.3672057931287707</v>
      </c>
      <c r="D176" s="442">
        <v>1.2404061013656338</v>
      </c>
      <c r="E176" s="442">
        <v>1.3821116577473342</v>
      </c>
      <c r="F176" s="442">
        <v>1.8791568203172619</v>
      </c>
      <c r="G176" s="442">
        <v>3.4424795259705521</v>
      </c>
      <c r="H176" s="442">
        <v>0.44971759557850854</v>
      </c>
    </row>
    <row r="177" spans="1:11" ht="13.8" thickBot="1">
      <c r="A177" s="1181" t="s">
        <v>34</v>
      </c>
      <c r="B177" s="417" t="s">
        <v>17</v>
      </c>
      <c r="C177" s="586">
        <v>0.97950258320249095</v>
      </c>
      <c r="D177" s="442">
        <v>0.96915289375133629</v>
      </c>
      <c r="E177" s="442">
        <v>0.96915289375133584</v>
      </c>
      <c r="F177" s="442">
        <v>0.96915289375133629</v>
      </c>
      <c r="G177" s="442" t="s">
        <v>114</v>
      </c>
      <c r="H177" s="442">
        <v>0.36862394476383864</v>
      </c>
      <c r="J177" s="71"/>
    </row>
    <row r="178" spans="1:11" ht="13.8" thickBot="1">
      <c r="A178" s="1179"/>
      <c r="B178" s="417" t="s">
        <v>65</v>
      </c>
      <c r="C178" s="586" t="s">
        <v>54</v>
      </c>
      <c r="D178" s="442" t="s">
        <v>54</v>
      </c>
      <c r="E178" s="442" t="s">
        <v>54</v>
      </c>
      <c r="F178" s="442" t="s">
        <v>54</v>
      </c>
      <c r="G178" s="442" t="s">
        <v>54</v>
      </c>
      <c r="H178" s="442" t="s">
        <v>54</v>
      </c>
    </row>
    <row r="179" spans="1:11" ht="13.8" thickBot="1">
      <c r="A179" s="1179"/>
      <c r="B179" s="417" t="s">
        <v>67</v>
      </c>
      <c r="C179" s="586" t="s">
        <v>54</v>
      </c>
      <c r="D179" s="442" t="s">
        <v>54</v>
      </c>
      <c r="E179" s="442" t="s">
        <v>54</v>
      </c>
      <c r="F179" s="442" t="s">
        <v>54</v>
      </c>
      <c r="G179" s="442" t="s">
        <v>54</v>
      </c>
      <c r="H179" s="442" t="s">
        <v>54</v>
      </c>
    </row>
    <row r="180" spans="1:11" ht="13.8" thickBot="1">
      <c r="A180" s="1182" t="s">
        <v>35</v>
      </c>
      <c r="B180" s="417" t="s">
        <v>20</v>
      </c>
      <c r="C180" s="586">
        <v>1.6185225059869326</v>
      </c>
      <c r="D180" s="442">
        <v>1.7999745406999925</v>
      </c>
      <c r="E180" s="442">
        <v>2.0875434872506502</v>
      </c>
      <c r="F180" s="442">
        <v>2.8189044053825709</v>
      </c>
      <c r="G180" s="442">
        <v>0.28370350581538661</v>
      </c>
      <c r="H180" s="442">
        <v>2.3838805462816888</v>
      </c>
    </row>
    <row r="181" spans="1:11" ht="13.8" thickBot="1">
      <c r="A181" s="1182"/>
      <c r="B181" s="417" t="s">
        <v>19</v>
      </c>
      <c r="C181" s="586">
        <v>2.3731347223399641</v>
      </c>
      <c r="D181" s="442">
        <v>2.2894364628665267</v>
      </c>
      <c r="E181" s="442">
        <v>2.6555800287382128</v>
      </c>
      <c r="F181" s="442">
        <v>4.8765578083431027</v>
      </c>
      <c r="G181" s="442">
        <v>0.692947155971675</v>
      </c>
      <c r="H181" s="442">
        <v>2.5821872377597246</v>
      </c>
    </row>
    <row r="182" spans="1:11" ht="13.8" thickBot="1">
      <c r="A182" s="1183"/>
      <c r="B182" s="418" t="s">
        <v>21</v>
      </c>
      <c r="C182" s="587">
        <v>6.1860210368089614</v>
      </c>
      <c r="D182" s="588">
        <v>3.2690921897236183</v>
      </c>
      <c r="E182" s="456">
        <v>3.2690921897236183</v>
      </c>
      <c r="F182" s="456">
        <v>1.2577358279655744</v>
      </c>
      <c r="G182" s="456" t="s">
        <v>114</v>
      </c>
      <c r="H182" s="456">
        <v>1.2577358279655744</v>
      </c>
    </row>
    <row r="183" spans="1:11">
      <c r="A183" s="598" t="s">
        <v>116</v>
      </c>
      <c r="B183" s="84"/>
      <c r="C183" s="402"/>
      <c r="D183" s="84"/>
      <c r="E183" s="84"/>
      <c r="F183" s="84"/>
      <c r="G183" s="84"/>
    </row>
    <row r="184" spans="1:11" ht="12.75" customHeight="1">
      <c r="A184" s="195" t="s">
        <v>690</v>
      </c>
      <c r="B184" s="403"/>
      <c r="C184" s="403"/>
      <c r="D184" s="403"/>
      <c r="E184" s="403"/>
      <c r="F184" s="403"/>
      <c r="G184" s="403"/>
      <c r="H184" s="403"/>
      <c r="I184" s="403"/>
    </row>
    <row r="185" spans="1:11">
      <c r="A185" s="195" t="s">
        <v>117</v>
      </c>
      <c r="B185" s="84"/>
      <c r="C185" s="84"/>
      <c r="D185" s="84"/>
      <c r="E185" s="84"/>
      <c r="F185" s="84"/>
      <c r="G185" s="84"/>
    </row>
    <row r="186" spans="1:11">
      <c r="A186" s="889"/>
      <c r="B186" s="84"/>
      <c r="C186" s="84"/>
      <c r="D186" s="84"/>
      <c r="E186" s="84"/>
      <c r="F186" s="84"/>
      <c r="G186" s="84"/>
    </row>
    <row r="187" spans="1:11" s="32" customFormat="1">
      <c r="A187" s="33"/>
      <c r="B187" s="635"/>
      <c r="K187" s="430"/>
    </row>
    <row r="188" spans="1:11" s="32" customFormat="1">
      <c r="A188" s="4" t="s">
        <v>125</v>
      </c>
      <c r="B188" s="4"/>
      <c r="C188" s="4"/>
      <c r="D188" s="4"/>
      <c r="E188" s="4"/>
      <c r="F188" s="4"/>
      <c r="K188" s="430"/>
    </row>
    <row r="189" spans="1:11" ht="27" thickBot="1">
      <c r="A189" s="895"/>
      <c r="B189" s="895" t="s">
        <v>107</v>
      </c>
      <c r="C189" s="895" t="s">
        <v>108</v>
      </c>
      <c r="D189" s="895" t="s">
        <v>109</v>
      </c>
      <c r="E189" s="895" t="s">
        <v>110</v>
      </c>
      <c r="F189" s="895" t="s">
        <v>111</v>
      </c>
    </row>
    <row r="190" spans="1:11" ht="14.4" thickTop="1" thickBot="1">
      <c r="A190" s="91" t="s">
        <v>119</v>
      </c>
      <c r="B190" s="442">
        <v>1.5296148190278216</v>
      </c>
      <c r="C190" s="442">
        <v>1.7849477747574845</v>
      </c>
      <c r="D190" s="442">
        <v>2.8223613807332963</v>
      </c>
      <c r="E190" s="442">
        <v>1.5767941730582373</v>
      </c>
      <c r="F190" s="442">
        <v>0.9838985234814831</v>
      </c>
    </row>
    <row r="191" spans="1:11" s="32" customFormat="1" ht="13.8" thickBot="1">
      <c r="A191" s="91" t="s">
        <v>120</v>
      </c>
      <c r="B191" s="442">
        <v>1.3070253419508306</v>
      </c>
      <c r="C191" s="442">
        <v>1.5503151237352071</v>
      </c>
      <c r="D191" s="442">
        <v>2.6842039983457129</v>
      </c>
      <c r="E191" s="442">
        <v>1.6026328790280215</v>
      </c>
      <c r="F191" s="442">
        <v>0.78074811126403709</v>
      </c>
      <c r="K191" s="430"/>
    </row>
    <row r="192" spans="1:11" s="32" customFormat="1" ht="13.8" thickBot="1">
      <c r="A192" s="405" t="s">
        <v>121</v>
      </c>
      <c r="B192" s="442">
        <v>1.1022609716048992</v>
      </c>
      <c r="C192" s="442">
        <v>1.2701897609437696</v>
      </c>
      <c r="D192" s="442">
        <v>2.0021502767206369</v>
      </c>
      <c r="E192" s="442">
        <v>1.9854244612001175</v>
      </c>
      <c r="F192" s="442">
        <v>0.57613450243110986</v>
      </c>
      <c r="K192" s="430"/>
    </row>
    <row r="193" spans="1:11" s="32" customFormat="1" ht="13.8" thickBot="1">
      <c r="A193" s="405" t="s">
        <v>122</v>
      </c>
      <c r="B193" s="442">
        <v>1.4018926334011921</v>
      </c>
      <c r="C193" s="442">
        <v>1.6800971477742419</v>
      </c>
      <c r="D193" s="442">
        <v>3.0644915679524272</v>
      </c>
      <c r="E193" s="442">
        <v>1.4395608887176552</v>
      </c>
      <c r="F193" s="442">
        <v>0.89676495515512855</v>
      </c>
      <c r="K193" s="430"/>
    </row>
    <row r="194" spans="1:11" s="32" customFormat="1" ht="13.8" thickBot="1">
      <c r="A194" s="92" t="s">
        <v>35</v>
      </c>
      <c r="B194" s="406">
        <v>2.355682016153049</v>
      </c>
      <c r="C194" s="406">
        <v>2.6884582127549819</v>
      </c>
      <c r="D194" s="406">
        <v>3.6015031110028604</v>
      </c>
      <c r="E194" s="406">
        <v>0.96187063105629744</v>
      </c>
      <c r="F194" s="406">
        <v>2.2953885422517812</v>
      </c>
      <c r="K194" s="430"/>
    </row>
    <row r="195" spans="1:11" s="32" customFormat="1">
      <c r="A195" s="195" t="s">
        <v>123</v>
      </c>
      <c r="B195" s="635"/>
      <c r="K195" s="430"/>
    </row>
    <row r="196" spans="1:11">
      <c r="A196" s="889"/>
      <c r="B196" s="84"/>
      <c r="C196" s="84"/>
      <c r="D196" s="84"/>
      <c r="E196" s="84"/>
      <c r="F196" s="84"/>
      <c r="G196" s="84"/>
    </row>
    <row r="197" spans="1:11">
      <c r="A197" s="4"/>
      <c r="B197" s="4"/>
      <c r="C197" s="4"/>
      <c r="D197" s="4"/>
      <c r="E197" s="4"/>
    </row>
    <row r="198" spans="1:11">
      <c r="A198" s="4"/>
      <c r="B198" s="4"/>
      <c r="C198" s="4"/>
      <c r="D198" s="4"/>
      <c r="E198" s="4"/>
    </row>
    <row r="199" spans="1:11">
      <c r="A199" s="4" t="s">
        <v>126</v>
      </c>
      <c r="B199" s="4"/>
      <c r="C199" s="4"/>
      <c r="D199" s="4"/>
      <c r="E199" s="4"/>
      <c r="F199" s="4"/>
      <c r="G199" s="4"/>
      <c r="H199" s="4"/>
      <c r="I199" s="4"/>
    </row>
    <row r="200" spans="1:11" ht="27" thickBot="1">
      <c r="A200" s="885" t="s">
        <v>23</v>
      </c>
      <c r="B200" s="885" t="s">
        <v>46</v>
      </c>
      <c r="C200" s="87" t="s">
        <v>107</v>
      </c>
      <c r="D200" s="88" t="s">
        <v>107</v>
      </c>
      <c r="E200" s="87" t="s">
        <v>108</v>
      </c>
      <c r="F200" s="87" t="s">
        <v>109</v>
      </c>
      <c r="G200" s="87" t="s">
        <v>110</v>
      </c>
      <c r="H200" s="87" t="s">
        <v>111</v>
      </c>
    </row>
    <row r="201" spans="1:11" ht="13.8" thickBot="1">
      <c r="A201" s="89"/>
      <c r="B201" s="90"/>
      <c r="C201" s="895" t="s">
        <v>112</v>
      </c>
      <c r="D201" s="1184" t="s">
        <v>688</v>
      </c>
      <c r="E201" s="1185"/>
      <c r="F201" s="1185"/>
      <c r="G201" s="1185"/>
      <c r="H201" s="1185"/>
    </row>
    <row r="202" spans="1:11" ht="14.4" thickTop="1" thickBot="1">
      <c r="A202" s="1178" t="s">
        <v>32</v>
      </c>
      <c r="B202" s="890" t="s">
        <v>9</v>
      </c>
      <c r="C202" s="964">
        <v>1.216553362288</v>
      </c>
      <c r="D202" s="442">
        <v>1.229807362103343</v>
      </c>
      <c r="E202" s="442">
        <v>1.4710257568973462</v>
      </c>
      <c r="F202" s="442">
        <v>4.4348455150953949</v>
      </c>
      <c r="G202" s="442">
        <v>1.2524809922929852</v>
      </c>
      <c r="H202" s="442">
        <v>0.89110498761355905</v>
      </c>
    </row>
    <row r="203" spans="1:11" ht="13.8" thickBot="1">
      <c r="A203" s="1179"/>
      <c r="B203" s="890" t="s">
        <v>10</v>
      </c>
      <c r="C203" s="964">
        <v>1.1493578335370001</v>
      </c>
      <c r="D203" s="442">
        <v>1.2996244876928345</v>
      </c>
      <c r="E203" s="442">
        <v>1.617272612641981</v>
      </c>
      <c r="F203" s="442">
        <v>2.9385536345634251</v>
      </c>
      <c r="G203" s="442">
        <v>1.3744453568016795</v>
      </c>
      <c r="H203" s="442">
        <v>0.83781374785058949</v>
      </c>
    </row>
    <row r="204" spans="1:11" ht="13.8" thickBot="1">
      <c r="A204" s="1179"/>
      <c r="B204" s="890" t="s">
        <v>11</v>
      </c>
      <c r="C204" s="964">
        <v>1.38</v>
      </c>
      <c r="D204" s="442">
        <v>1.52</v>
      </c>
      <c r="E204" s="442">
        <v>1.78</v>
      </c>
      <c r="F204" s="442">
        <v>2.63</v>
      </c>
      <c r="G204" s="442">
        <v>2.16</v>
      </c>
      <c r="H204" s="442">
        <v>0.69</v>
      </c>
    </row>
    <row r="205" spans="1:11" ht="13.8" thickBot="1">
      <c r="A205" s="1179"/>
      <c r="B205" s="890" t="s">
        <v>53</v>
      </c>
      <c r="C205" s="964">
        <v>4.2303390243999997E-2</v>
      </c>
      <c r="D205" s="442" t="s">
        <v>54</v>
      </c>
      <c r="E205" s="442" t="s">
        <v>54</v>
      </c>
      <c r="F205" s="442" t="s">
        <v>54</v>
      </c>
      <c r="G205" s="442" t="s">
        <v>54</v>
      </c>
      <c r="H205" s="442" t="s">
        <v>54</v>
      </c>
    </row>
    <row r="206" spans="1:11" ht="13.8" thickBot="1">
      <c r="A206" s="1179"/>
      <c r="B206" s="890" t="s">
        <v>13</v>
      </c>
      <c r="C206" s="964">
        <v>0.46395470858999999</v>
      </c>
      <c r="D206" s="442" t="s">
        <v>54</v>
      </c>
      <c r="E206" s="442" t="s">
        <v>54</v>
      </c>
      <c r="F206" s="442" t="s">
        <v>54</v>
      </c>
      <c r="G206" s="442" t="s">
        <v>54</v>
      </c>
      <c r="H206" s="442" t="s">
        <v>54</v>
      </c>
    </row>
    <row r="207" spans="1:11" ht="13.8" thickBot="1">
      <c r="A207" s="1179" t="s">
        <v>33</v>
      </c>
      <c r="B207" s="890" t="s">
        <v>113</v>
      </c>
      <c r="C207" s="964" t="s">
        <v>54</v>
      </c>
      <c r="D207" s="442" t="s">
        <v>54</v>
      </c>
      <c r="E207" s="442" t="s">
        <v>54</v>
      </c>
      <c r="F207" s="442" t="s">
        <v>54</v>
      </c>
      <c r="G207" s="442" t="s">
        <v>54</v>
      </c>
      <c r="H207" s="442" t="s">
        <v>54</v>
      </c>
    </row>
    <row r="208" spans="1:11" ht="13.8" thickBot="1">
      <c r="A208" s="1179"/>
      <c r="B208" s="890" t="s">
        <v>14</v>
      </c>
      <c r="C208" s="964">
        <v>0.79272647961099996</v>
      </c>
      <c r="D208" s="442">
        <v>0.88029510287792978</v>
      </c>
      <c r="E208" s="442">
        <v>1.0614077838017997</v>
      </c>
      <c r="F208" s="442">
        <v>1.5248940392321886</v>
      </c>
      <c r="G208" s="442">
        <v>1.7329785949854688</v>
      </c>
      <c r="H208" s="442">
        <v>0.5287389028547328</v>
      </c>
    </row>
    <row r="209" spans="1:11" ht="13.8" thickBot="1">
      <c r="A209" s="1179"/>
      <c r="B209" s="890" t="s">
        <v>59</v>
      </c>
      <c r="C209" s="964">
        <v>0.72049569898999999</v>
      </c>
      <c r="D209" s="442">
        <v>1.3718019610836116</v>
      </c>
      <c r="E209" s="442">
        <v>1.646927013805382</v>
      </c>
      <c r="F209" s="442">
        <v>1.3718019610836116</v>
      </c>
      <c r="G209" s="442">
        <v>6.8428013693854952</v>
      </c>
      <c r="H209" s="442">
        <v>0.39450605543476053</v>
      </c>
    </row>
    <row r="210" spans="1:11" ht="13.8" thickBot="1">
      <c r="A210" s="1180"/>
      <c r="B210" s="890" t="s">
        <v>115</v>
      </c>
      <c r="C210" s="964">
        <v>1.3943460071389999</v>
      </c>
      <c r="D210" s="442">
        <v>2.3714944596109295</v>
      </c>
      <c r="E210" s="442">
        <v>2.6449199304551101</v>
      </c>
      <c r="F210" s="442">
        <v>2.1080710445528199</v>
      </c>
      <c r="G210" s="442">
        <v>14.025319555731906</v>
      </c>
      <c r="H210" s="442">
        <v>0.4347255135342033</v>
      </c>
    </row>
    <row r="211" spans="1:11" ht="13.8" thickBot="1">
      <c r="A211" s="1181" t="s">
        <v>34</v>
      </c>
      <c r="B211" s="417" t="s">
        <v>17</v>
      </c>
      <c r="C211" s="964">
        <v>1.155653675061</v>
      </c>
      <c r="D211" s="442">
        <v>1.2474952560114903</v>
      </c>
      <c r="E211" s="442">
        <v>1.24749525601149</v>
      </c>
      <c r="F211" s="442">
        <v>1.2474952560114903</v>
      </c>
      <c r="G211" s="442" t="s">
        <v>114</v>
      </c>
      <c r="H211" s="442">
        <v>0.35489404290473092</v>
      </c>
      <c r="J211" s="71"/>
    </row>
    <row r="212" spans="1:11" ht="13.8" thickBot="1">
      <c r="A212" s="1179"/>
      <c r="B212" s="417" t="s">
        <v>65</v>
      </c>
      <c r="C212" s="964" t="s">
        <v>54</v>
      </c>
      <c r="D212" s="442" t="s">
        <v>54</v>
      </c>
      <c r="E212" s="442" t="s">
        <v>54</v>
      </c>
      <c r="F212" s="442" t="s">
        <v>54</v>
      </c>
      <c r="G212" s="442" t="s">
        <v>54</v>
      </c>
      <c r="H212" s="442" t="s">
        <v>54</v>
      </c>
    </row>
    <row r="213" spans="1:11" ht="13.8" thickBot="1">
      <c r="A213" s="1179"/>
      <c r="B213" s="417" t="s">
        <v>67</v>
      </c>
      <c r="C213" s="964" t="s">
        <v>54</v>
      </c>
      <c r="D213" s="442" t="s">
        <v>54</v>
      </c>
      <c r="E213" s="442" t="s">
        <v>54</v>
      </c>
      <c r="F213" s="442" t="s">
        <v>54</v>
      </c>
      <c r="G213" s="442" t="s">
        <v>54</v>
      </c>
      <c r="H213" s="442" t="s">
        <v>54</v>
      </c>
    </row>
    <row r="214" spans="1:11" ht="13.8" thickBot="1">
      <c r="A214" s="1182" t="s">
        <v>35</v>
      </c>
      <c r="B214" s="417" t="s">
        <v>20</v>
      </c>
      <c r="C214" s="964">
        <v>1.1120500786730001</v>
      </c>
      <c r="D214" s="442">
        <v>1.18</v>
      </c>
      <c r="E214" s="442">
        <v>1.37</v>
      </c>
      <c r="F214" s="442">
        <v>1.63</v>
      </c>
      <c r="G214" s="442">
        <v>0.28999999999999998</v>
      </c>
      <c r="H214" s="442">
        <v>1.46</v>
      </c>
    </row>
    <row r="215" spans="1:11" ht="13.8" thickBot="1">
      <c r="A215" s="1182"/>
      <c r="B215" s="417" t="s">
        <v>19</v>
      </c>
      <c r="C215" s="964">
        <v>1.2390677086949999</v>
      </c>
      <c r="D215" s="442">
        <v>1.64</v>
      </c>
      <c r="E215" s="442">
        <v>1.9</v>
      </c>
      <c r="F215" s="442">
        <v>2.13</v>
      </c>
      <c r="G215" s="442">
        <v>0.86</v>
      </c>
      <c r="H215" s="442">
        <v>1.67</v>
      </c>
    </row>
    <row r="216" spans="1:11" ht="13.8" thickBot="1">
      <c r="A216" s="1183"/>
      <c r="B216" s="418" t="s">
        <v>21</v>
      </c>
      <c r="C216" s="965">
        <v>5.7303979441869997</v>
      </c>
      <c r="D216" s="588">
        <v>3.7102238667428185</v>
      </c>
      <c r="E216" s="456">
        <v>3.710223866742818</v>
      </c>
      <c r="F216" s="456">
        <v>1.3822883308959713</v>
      </c>
      <c r="G216" s="456">
        <v>701.23346870028217</v>
      </c>
      <c r="H216" s="456">
        <v>1.3822883308959713</v>
      </c>
    </row>
    <row r="217" spans="1:11">
      <c r="A217" s="598" t="s">
        <v>116</v>
      </c>
      <c r="B217" s="84"/>
      <c r="C217" s="402"/>
      <c r="D217" s="84"/>
      <c r="E217" s="84"/>
      <c r="F217" s="84"/>
      <c r="G217" s="84"/>
    </row>
    <row r="218" spans="1:11" ht="12.75" customHeight="1">
      <c r="A218" s="195" t="s">
        <v>690</v>
      </c>
      <c r="B218" s="403"/>
      <c r="C218" s="403"/>
      <c r="D218" s="403"/>
      <c r="E218" s="403"/>
      <c r="F218" s="403"/>
      <c r="G218" s="403"/>
      <c r="H218" s="403"/>
      <c r="I218" s="403"/>
    </row>
    <row r="219" spans="1:11">
      <c r="A219" s="195" t="s">
        <v>117</v>
      </c>
      <c r="B219" s="84"/>
      <c r="C219" s="84"/>
      <c r="D219" s="84"/>
      <c r="E219" s="84"/>
      <c r="F219" s="84"/>
      <c r="G219" s="84"/>
    </row>
    <row r="220" spans="1:11">
      <c r="A220" s="889"/>
      <c r="B220" s="84"/>
      <c r="C220" s="84"/>
      <c r="D220" s="84"/>
      <c r="E220" s="84"/>
      <c r="F220" s="84"/>
      <c r="G220" s="84"/>
    </row>
    <row r="221" spans="1:11" s="32" customFormat="1">
      <c r="A221" s="33"/>
      <c r="B221" s="635"/>
      <c r="K221" s="430"/>
    </row>
    <row r="222" spans="1:11" s="32" customFormat="1">
      <c r="A222" s="4" t="s">
        <v>127</v>
      </c>
      <c r="B222" s="4"/>
      <c r="C222" s="4"/>
      <c r="D222" s="4"/>
      <c r="E222" s="4"/>
      <c r="F222" s="4"/>
      <c r="K222" s="430"/>
    </row>
    <row r="223" spans="1:11" ht="27" thickBot="1">
      <c r="A223" s="895"/>
      <c r="B223" s="895" t="s">
        <v>107</v>
      </c>
      <c r="C223" s="895" t="s">
        <v>108</v>
      </c>
      <c r="D223" s="895" t="s">
        <v>109</v>
      </c>
      <c r="E223" s="895" t="s">
        <v>110</v>
      </c>
      <c r="F223" s="895" t="s">
        <v>111</v>
      </c>
    </row>
    <row r="224" spans="1:11" ht="14.4" thickTop="1" thickBot="1">
      <c r="A224" s="91" t="s">
        <v>119</v>
      </c>
      <c r="B224" s="442">
        <v>1.3292276726601879</v>
      </c>
      <c r="C224" s="442">
        <v>1.5596767214062384</v>
      </c>
      <c r="D224" s="442">
        <v>2.2242456154920145</v>
      </c>
      <c r="E224" s="442">
        <v>1.8417396973246294</v>
      </c>
      <c r="F224" s="442">
        <v>0.76958799394187527</v>
      </c>
    </row>
    <row r="225" spans="1:13" s="32" customFormat="1" ht="13.8" thickBot="1">
      <c r="A225" s="91" t="s">
        <v>120</v>
      </c>
      <c r="B225" s="442">
        <v>1.2121136151586394</v>
      </c>
      <c r="C225" s="442">
        <v>1.4602647911576525</v>
      </c>
      <c r="D225" s="442">
        <v>2.6023462804308797</v>
      </c>
      <c r="E225" s="442">
        <v>1.7108821838454198</v>
      </c>
      <c r="F225" s="442">
        <v>0.6991999161215573</v>
      </c>
      <c r="K225" s="430"/>
    </row>
    <row r="226" spans="1:13" s="32" customFormat="1" ht="13.8" thickBot="1">
      <c r="A226" s="405" t="s">
        <v>121</v>
      </c>
      <c r="B226" s="442">
        <v>1.1224934309661327</v>
      </c>
      <c r="C226" s="442">
        <v>1.3293361637546952</v>
      </c>
      <c r="D226" s="442">
        <v>1.5873880816009875</v>
      </c>
      <c r="E226" s="442">
        <v>2.9822820356951829</v>
      </c>
      <c r="F226" s="442">
        <v>0.47251290373915822</v>
      </c>
      <c r="K226" s="430"/>
    </row>
    <row r="227" spans="1:13" s="32" customFormat="1" ht="13.8" thickBot="1">
      <c r="A227" s="405" t="s">
        <v>122</v>
      </c>
      <c r="B227" s="442">
        <v>1.246124761040726</v>
      </c>
      <c r="C227" s="442">
        <v>1.5099526230547404</v>
      </c>
      <c r="D227" s="442">
        <v>3.3302621265046164</v>
      </c>
      <c r="E227" s="442">
        <v>1.370575432014596</v>
      </c>
      <c r="F227" s="442">
        <v>0.83636611711263364</v>
      </c>
      <c r="K227" s="430"/>
    </row>
    <row r="228" spans="1:13" s="32" customFormat="1" ht="13.8" thickBot="1">
      <c r="A228" s="92" t="s">
        <v>35</v>
      </c>
      <c r="B228" s="406">
        <v>2.1384386915196982</v>
      </c>
      <c r="C228" s="406">
        <v>2.3312452056068178</v>
      </c>
      <c r="D228" s="406">
        <v>1.7124566799598124</v>
      </c>
      <c r="E228" s="406">
        <v>2.6210457210555695</v>
      </c>
      <c r="F228" s="406">
        <v>1.5265088527996542</v>
      </c>
      <c r="K228" s="430"/>
    </row>
    <row r="229" spans="1:13" s="32" customFormat="1">
      <c r="A229" s="195" t="s">
        <v>123</v>
      </c>
      <c r="B229" s="635"/>
      <c r="K229" s="430"/>
    </row>
    <row r="230" spans="1:13">
      <c r="A230" s="889"/>
      <c r="B230" s="84"/>
      <c r="C230" s="84"/>
      <c r="D230" s="84"/>
      <c r="E230" s="84"/>
      <c r="F230" s="84"/>
      <c r="G230" s="84"/>
    </row>
    <row r="231" spans="1:13" s="894" customFormat="1">
      <c r="A231"/>
      <c r="B231" s="158"/>
      <c r="C231" s="158"/>
      <c r="D231" s="158"/>
      <c r="E231" s="69"/>
      <c r="F231" s="69"/>
      <c r="G231" s="69"/>
      <c r="H231" s="32"/>
      <c r="I231" s="32"/>
      <c r="J231" s="32"/>
      <c r="K231" s="435"/>
      <c r="L231" s="71"/>
      <c r="M231" s="71"/>
    </row>
    <row r="232" spans="1:13" s="894" customFormat="1">
      <c r="A232" s="4" t="s">
        <v>128</v>
      </c>
      <c r="B232" s="4"/>
      <c r="C232" s="4"/>
      <c r="D232" s="4"/>
      <c r="E232" s="4"/>
      <c r="F232" s="4"/>
      <c r="G232" s="4"/>
      <c r="H232" s="32"/>
      <c r="I232" s="32"/>
      <c r="J232" s="32"/>
      <c r="K232" s="435"/>
      <c r="L232" s="71"/>
      <c r="M232" s="71"/>
    </row>
    <row r="233" spans="1:13" ht="27" thickBot="1">
      <c r="A233" s="885" t="s">
        <v>23</v>
      </c>
      <c r="B233" s="885" t="s">
        <v>46</v>
      </c>
      <c r="C233" s="87" t="s">
        <v>107</v>
      </c>
      <c r="D233" s="88" t="s">
        <v>107</v>
      </c>
      <c r="E233" s="87" t="s">
        <v>108</v>
      </c>
      <c r="F233" s="87" t="s">
        <v>109</v>
      </c>
      <c r="G233" s="87" t="s">
        <v>110</v>
      </c>
      <c r="H233" s="87" t="s">
        <v>111</v>
      </c>
    </row>
    <row r="234" spans="1:13" ht="13.8" thickBot="1">
      <c r="A234" s="89"/>
      <c r="B234" s="90"/>
      <c r="C234" s="895" t="s">
        <v>112</v>
      </c>
      <c r="D234" s="1184" t="s">
        <v>688</v>
      </c>
      <c r="E234" s="1185"/>
      <c r="F234" s="1185"/>
      <c r="G234" s="1185"/>
      <c r="H234" s="1185"/>
    </row>
    <row r="235" spans="1:13" ht="14.4" thickTop="1" thickBot="1">
      <c r="A235" s="1178" t="s">
        <v>32</v>
      </c>
      <c r="B235" s="890" t="s">
        <v>9</v>
      </c>
      <c r="C235" s="586" t="s">
        <v>54</v>
      </c>
      <c r="D235" s="442">
        <v>1.4016319476217654</v>
      </c>
      <c r="E235" s="442">
        <v>1.6579416684289767</v>
      </c>
      <c r="F235" s="442">
        <v>3.2302931460382482</v>
      </c>
      <c r="G235" s="442">
        <v>1.5435144949689965</v>
      </c>
      <c r="H235" s="442">
        <v>0.8438124543863561</v>
      </c>
    </row>
    <row r="236" spans="1:13" ht="13.8" thickBot="1">
      <c r="A236" s="1179"/>
      <c r="B236" s="890" t="s">
        <v>10</v>
      </c>
      <c r="C236" s="586" t="s">
        <v>54</v>
      </c>
      <c r="D236" s="442">
        <v>1.0681325172717298</v>
      </c>
      <c r="E236" s="442">
        <v>1.3425694379692856</v>
      </c>
      <c r="F236" s="442">
        <v>2.0467291928086619</v>
      </c>
      <c r="G236" s="442">
        <v>1.2650770220924132</v>
      </c>
      <c r="H236" s="442">
        <v>0.76510185592920665</v>
      </c>
    </row>
    <row r="237" spans="1:13" ht="13.8" thickBot="1">
      <c r="A237" s="1179"/>
      <c r="B237" s="890" t="s">
        <v>11</v>
      </c>
      <c r="C237" s="586" t="s">
        <v>54</v>
      </c>
      <c r="D237" s="442">
        <v>1.0556558850316504</v>
      </c>
      <c r="E237" s="442">
        <v>1.2583069495721371</v>
      </c>
      <c r="F237" s="442">
        <v>1.4493616646381335</v>
      </c>
      <c r="G237" s="442">
        <v>2.259442072289406</v>
      </c>
      <c r="H237" s="442">
        <v>0.5707720802253633</v>
      </c>
    </row>
    <row r="238" spans="1:13" ht="13.8" thickBot="1">
      <c r="A238" s="1179"/>
      <c r="B238" s="890" t="s">
        <v>53</v>
      </c>
      <c r="C238" s="586" t="s">
        <v>54</v>
      </c>
      <c r="D238" s="442">
        <v>1.288699118367131</v>
      </c>
      <c r="E238" s="442">
        <v>1.3626216465787448</v>
      </c>
      <c r="F238" s="442">
        <v>1.2766098930328427</v>
      </c>
      <c r="G238" s="442">
        <v>12.12512320778939</v>
      </c>
      <c r="H238" s="442">
        <v>0.47713129238810942</v>
      </c>
    </row>
    <row r="239" spans="1:13" ht="13.8" thickBot="1">
      <c r="A239" s="1179"/>
      <c r="B239" s="890" t="s">
        <v>13</v>
      </c>
      <c r="C239" s="586" t="s">
        <v>54</v>
      </c>
      <c r="D239" s="442">
        <v>0.91777378489953265</v>
      </c>
      <c r="E239" s="442">
        <v>1.0863638596906575</v>
      </c>
      <c r="F239" s="442">
        <v>1.3655358029494897</v>
      </c>
      <c r="G239" s="442">
        <v>1.4641796932789066</v>
      </c>
      <c r="H239" s="442">
        <v>0.62712996913671371</v>
      </c>
    </row>
    <row r="240" spans="1:13" ht="13.8" thickBot="1">
      <c r="A240" s="1179" t="s">
        <v>33</v>
      </c>
      <c r="B240" s="890" t="s">
        <v>113</v>
      </c>
      <c r="C240" s="586" t="s">
        <v>54</v>
      </c>
      <c r="D240" s="442">
        <v>1.1455100226939796</v>
      </c>
      <c r="E240" s="442">
        <v>1.4462869618055831</v>
      </c>
      <c r="F240" s="442">
        <v>1.1455100226939796</v>
      </c>
      <c r="G240" s="442" t="s">
        <v>114</v>
      </c>
      <c r="H240" s="442">
        <v>0.58736835734678916</v>
      </c>
    </row>
    <row r="241" spans="1:11" ht="13.8" thickBot="1">
      <c r="A241" s="1179"/>
      <c r="B241" s="890" t="s">
        <v>14</v>
      </c>
      <c r="C241" s="586" t="s">
        <v>54</v>
      </c>
      <c r="D241" s="442">
        <v>0.94524085742770347</v>
      </c>
      <c r="E241" s="442">
        <v>1.1343256540504969</v>
      </c>
      <c r="F241" s="442">
        <v>1.7659481054438657</v>
      </c>
      <c r="G241" s="442">
        <v>1.3893174092174079</v>
      </c>
      <c r="H241" s="442">
        <v>0.64375030638015407</v>
      </c>
    </row>
    <row r="242" spans="1:11" ht="13.8" thickBot="1">
      <c r="A242" s="1179"/>
      <c r="B242" s="890" t="s">
        <v>59</v>
      </c>
      <c r="C242" s="586" t="s">
        <v>54</v>
      </c>
      <c r="D242" s="442">
        <v>1.3727157479113195</v>
      </c>
      <c r="E242" s="442">
        <v>1.5895912915143924</v>
      </c>
      <c r="F242" s="442">
        <v>1.3767797858109148</v>
      </c>
      <c r="G242" s="442">
        <v>13.746829262987193</v>
      </c>
      <c r="H242" s="442">
        <v>0.41216152437270792</v>
      </c>
    </row>
    <row r="243" spans="1:11" ht="13.8" thickBot="1">
      <c r="A243" s="1180"/>
      <c r="B243" s="890" t="s">
        <v>115</v>
      </c>
      <c r="C243" s="586" t="s">
        <v>54</v>
      </c>
      <c r="D243" s="442">
        <v>1.6008742856791378</v>
      </c>
      <c r="E243" s="442">
        <v>1.8265631477265045</v>
      </c>
      <c r="F243" s="442">
        <v>2.0430234906437321</v>
      </c>
      <c r="G243" s="442">
        <v>4.5978216735799853</v>
      </c>
      <c r="H243" s="442">
        <v>0.48034154900436449</v>
      </c>
      <c r="J243" s="71"/>
    </row>
    <row r="244" spans="1:11" ht="13.8" thickBot="1">
      <c r="A244" s="1181" t="s">
        <v>34</v>
      </c>
      <c r="B244" s="890" t="s">
        <v>17</v>
      </c>
      <c r="C244" s="586" t="s">
        <v>54</v>
      </c>
      <c r="D244" s="442">
        <v>0.93302377962230265</v>
      </c>
      <c r="E244" s="442">
        <v>0.94133560545730266</v>
      </c>
      <c r="F244" s="442">
        <v>0.93302377962230265</v>
      </c>
      <c r="G244" s="442" t="s">
        <v>114</v>
      </c>
      <c r="H244" s="442">
        <v>0.35012232886708705</v>
      </c>
    </row>
    <row r="245" spans="1:11" ht="13.8" thickBot="1">
      <c r="A245" s="1179"/>
      <c r="B245" s="890" t="s">
        <v>65</v>
      </c>
      <c r="C245" s="586" t="s">
        <v>54</v>
      </c>
      <c r="D245" s="442" t="s">
        <v>54</v>
      </c>
      <c r="E245" s="442" t="s">
        <v>54</v>
      </c>
      <c r="F245" s="442" t="s">
        <v>54</v>
      </c>
      <c r="G245" s="442" t="s">
        <v>54</v>
      </c>
      <c r="H245" s="442" t="s">
        <v>54</v>
      </c>
    </row>
    <row r="246" spans="1:11" ht="13.8" thickBot="1">
      <c r="A246" s="1179"/>
      <c r="B246" s="417" t="s">
        <v>67</v>
      </c>
      <c r="C246" s="586" t="s">
        <v>54</v>
      </c>
      <c r="D246" s="442" t="s">
        <v>54</v>
      </c>
      <c r="E246" s="442" t="s">
        <v>54</v>
      </c>
      <c r="F246" s="442" t="s">
        <v>54</v>
      </c>
      <c r="G246" s="442" t="s">
        <v>54</v>
      </c>
      <c r="H246" s="442" t="s">
        <v>54</v>
      </c>
    </row>
    <row r="247" spans="1:11" ht="13.8" thickBot="1">
      <c r="A247" s="1182" t="s">
        <v>35</v>
      </c>
      <c r="B247" s="417" t="s">
        <v>20</v>
      </c>
      <c r="C247" s="586" t="s">
        <v>54</v>
      </c>
      <c r="D247" s="442">
        <v>1.6127372874086388</v>
      </c>
      <c r="E247" s="442">
        <v>1.8619603833203726</v>
      </c>
      <c r="F247" s="442">
        <v>2.3874738758879439</v>
      </c>
      <c r="G247" s="442">
        <v>0.37374094348068432</v>
      </c>
      <c r="H247" s="442">
        <v>2.0266603591166814</v>
      </c>
    </row>
    <row r="248" spans="1:11" ht="13.8" thickBot="1">
      <c r="A248" s="1182"/>
      <c r="B248" s="417" t="s">
        <v>19</v>
      </c>
      <c r="C248" s="586" t="s">
        <v>54</v>
      </c>
      <c r="D248" s="442">
        <v>1.9691643694363539</v>
      </c>
      <c r="E248" s="442">
        <v>2.2912301248855251</v>
      </c>
      <c r="F248" s="442">
        <v>3.1530829551213579</v>
      </c>
      <c r="G248" s="442">
        <v>0.86930900204417338</v>
      </c>
      <c r="H248" s="442">
        <v>1.9915923773516726</v>
      </c>
    </row>
    <row r="249" spans="1:11" ht="13.8" thickBot="1">
      <c r="A249" s="1183"/>
      <c r="B249" s="418" t="s">
        <v>21</v>
      </c>
      <c r="C249" s="587" t="s">
        <v>54</v>
      </c>
      <c r="D249" s="588">
        <v>3.4204769707108933</v>
      </c>
      <c r="E249" s="456">
        <v>3.4294681155758169</v>
      </c>
      <c r="F249" s="456">
        <v>1.3890987373756707</v>
      </c>
      <c r="G249" s="456">
        <v>1024.2090966470012</v>
      </c>
      <c r="H249" s="456">
        <v>1.3890987373756707</v>
      </c>
    </row>
    <row r="250" spans="1:11">
      <c r="A250" s="195" t="s">
        <v>116</v>
      </c>
      <c r="B250" s="57"/>
      <c r="C250" s="404"/>
    </row>
    <row r="251" spans="1:11" ht="12.75" customHeight="1">
      <c r="A251" s="195" t="s">
        <v>690</v>
      </c>
      <c r="B251" s="403"/>
      <c r="C251" s="403"/>
      <c r="D251" s="403"/>
      <c r="E251" s="403"/>
      <c r="F251" s="403"/>
      <c r="G251" s="403"/>
      <c r="H251" s="403"/>
      <c r="I251" s="403"/>
    </row>
    <row r="252" spans="1:11">
      <c r="A252" s="195" t="s">
        <v>129</v>
      </c>
      <c r="B252" s="57"/>
      <c r="C252" s="57"/>
    </row>
    <row r="253" spans="1:11" s="32" customFormat="1">
      <c r="A253" s="889"/>
      <c r="B253" s="635"/>
      <c r="K253" s="430"/>
    </row>
    <row r="254" spans="1:11" s="32" customFormat="1">
      <c r="A254" s="889"/>
      <c r="B254" s="635"/>
      <c r="K254" s="430"/>
    </row>
    <row r="256" spans="1:11">
      <c r="A256" s="4" t="s">
        <v>130</v>
      </c>
      <c r="B256" s="4"/>
      <c r="C256" s="4"/>
      <c r="D256" s="4"/>
      <c r="E256" s="4"/>
      <c r="F256" s="4"/>
    </row>
    <row r="257" spans="1:11" s="32" customFormat="1" ht="27" thickBot="1">
      <c r="A257" s="895"/>
      <c r="B257" s="895" t="s">
        <v>107</v>
      </c>
      <c r="C257" s="895" t="s">
        <v>108</v>
      </c>
      <c r="D257" s="895" t="s">
        <v>109</v>
      </c>
      <c r="E257" s="895" t="s">
        <v>110</v>
      </c>
      <c r="F257" s="895" t="s">
        <v>111</v>
      </c>
      <c r="K257" s="430"/>
    </row>
    <row r="258" spans="1:11" s="32" customFormat="1" ht="14.4" thickTop="1" thickBot="1">
      <c r="A258" s="91" t="s">
        <v>119</v>
      </c>
      <c r="B258" s="442">
        <v>1.3893423915698251</v>
      </c>
      <c r="C258" s="442">
        <v>1.6240724382090108</v>
      </c>
      <c r="D258" s="442">
        <v>2.2656071522953889</v>
      </c>
      <c r="E258" s="442">
        <v>1.7830969582296725</v>
      </c>
      <c r="F258" s="442">
        <v>0.82571042567217445</v>
      </c>
      <c r="K258" s="430"/>
    </row>
    <row r="259" spans="1:11" s="32" customFormat="1" ht="13.8" thickBot="1">
      <c r="A259" s="91" t="s">
        <v>120</v>
      </c>
      <c r="B259" s="442">
        <v>1.2515643149845339</v>
      </c>
      <c r="C259" s="442">
        <v>1.4872437652152042</v>
      </c>
      <c r="D259" s="442">
        <v>2.344807256813505</v>
      </c>
      <c r="E259" s="442">
        <v>1.7536324154619198</v>
      </c>
      <c r="F259" s="442">
        <v>0.70486200004507971</v>
      </c>
      <c r="K259" s="430"/>
    </row>
    <row r="260" spans="1:11" s="32" customFormat="1" ht="13.8" thickBot="1">
      <c r="A260" s="405" t="s">
        <v>121</v>
      </c>
      <c r="B260" s="442">
        <v>1.1447967036182949</v>
      </c>
      <c r="C260" s="442">
        <v>1.3463500017964296</v>
      </c>
      <c r="D260" s="442">
        <v>1.7762774928612364</v>
      </c>
      <c r="E260" s="442">
        <v>2.3388969484024158</v>
      </c>
      <c r="F260" s="442">
        <v>0.54643002114857719</v>
      </c>
      <c r="K260" s="430"/>
    </row>
    <row r="261" spans="1:11" s="32" customFormat="1" ht="13.8" thickBot="1">
      <c r="A261" s="405" t="s">
        <v>122</v>
      </c>
      <c r="B261" s="442">
        <v>1.301331240920593</v>
      </c>
      <c r="C261" s="442">
        <v>1.552051865558268</v>
      </c>
      <c r="D261" s="442">
        <v>2.7076068133542304</v>
      </c>
      <c r="E261" s="442">
        <v>1.5242883314763023</v>
      </c>
      <c r="F261" s="442">
        <v>0.80223757902618431</v>
      </c>
      <c r="K261" s="430"/>
    </row>
    <row r="262" spans="1:11" s="32" customFormat="1" ht="13.8" thickBot="1">
      <c r="A262" s="92" t="s">
        <v>35</v>
      </c>
      <c r="B262" s="406">
        <v>2.138740955172385</v>
      </c>
      <c r="C262" s="406">
        <v>2.4210898335288422</v>
      </c>
      <c r="D262" s="406">
        <v>2.5038274878401614</v>
      </c>
      <c r="E262" s="406">
        <v>1.299374725781385</v>
      </c>
      <c r="F262" s="406">
        <v>1.8343442283609632</v>
      </c>
      <c r="K262" s="430"/>
    </row>
    <row r="263" spans="1:11">
      <c r="A263" s="195" t="s">
        <v>123</v>
      </c>
    </row>
    <row r="264" spans="1:11" s="32" customFormat="1">
      <c r="A264" s="195" t="s">
        <v>131</v>
      </c>
      <c r="B264" s="635"/>
      <c r="K264" s="430"/>
    </row>
    <row r="265" spans="1:11">
      <c r="A265" s="195" t="s">
        <v>132</v>
      </c>
    </row>
    <row r="266" spans="1:11">
      <c r="A266" s="195"/>
    </row>
    <row r="267" spans="1:11">
      <c r="A267" s="4" t="s">
        <v>133</v>
      </c>
    </row>
    <row r="268" spans="1:11" ht="40.200000000000003" thickBot="1">
      <c r="A268" s="595" t="s">
        <v>23</v>
      </c>
      <c r="B268" s="595" t="s">
        <v>46</v>
      </c>
      <c r="C268" s="596" t="s">
        <v>134</v>
      </c>
      <c r="D268" s="596" t="s">
        <v>135</v>
      </c>
      <c r="E268" s="596" t="s">
        <v>136</v>
      </c>
      <c r="F268" s="596" t="s">
        <v>137</v>
      </c>
      <c r="G268" s="596" t="s">
        <v>138</v>
      </c>
      <c r="H268" s="596" t="s">
        <v>139</v>
      </c>
      <c r="I268" s="596" t="s">
        <v>140</v>
      </c>
      <c r="J268" s="596" t="s">
        <v>141</v>
      </c>
    </row>
    <row r="269" spans="1:11" ht="14.4" thickTop="1" thickBot="1">
      <c r="A269" s="1177" t="s">
        <v>32</v>
      </c>
      <c r="B269" s="590" t="s">
        <v>142</v>
      </c>
      <c r="C269" s="591">
        <v>66453</v>
      </c>
      <c r="D269" s="591">
        <v>851105.12</v>
      </c>
      <c r="E269" s="591" t="s">
        <v>143</v>
      </c>
      <c r="F269" s="591">
        <v>917558.12</v>
      </c>
      <c r="G269" s="591">
        <v>308378.73387913278</v>
      </c>
      <c r="H269" s="591">
        <v>137612.48410756807</v>
      </c>
      <c r="I269" s="591">
        <v>445991.21798670082</v>
      </c>
      <c r="J269" s="591">
        <v>-471566.90201329917</v>
      </c>
    </row>
    <row r="270" spans="1:11" ht="13.8" thickBot="1">
      <c r="A270" s="1171"/>
      <c r="B270" s="448" t="s">
        <v>144</v>
      </c>
      <c r="C270" s="449">
        <v>4213997.0282000005</v>
      </c>
      <c r="D270" s="449">
        <v>1363622.26</v>
      </c>
      <c r="E270" s="449" t="s">
        <v>143</v>
      </c>
      <c r="F270" s="449">
        <v>5577619.2882000003</v>
      </c>
      <c r="G270" s="449">
        <v>8503301.5509647727</v>
      </c>
      <c r="H270" s="449">
        <v>4250504.05492834</v>
      </c>
      <c r="I270" s="449">
        <v>12753805.605893113</v>
      </c>
      <c r="J270" s="449">
        <v>7176186.3176931124</v>
      </c>
    </row>
    <row r="271" spans="1:11" ht="13.8" thickBot="1">
      <c r="A271" s="1171"/>
      <c r="B271" s="448" t="s">
        <v>11</v>
      </c>
      <c r="C271" s="449">
        <v>34905.89</v>
      </c>
      <c r="D271" s="449">
        <v>346339.61</v>
      </c>
      <c r="E271" s="449" t="s">
        <v>143</v>
      </c>
      <c r="F271" s="449">
        <v>381245.5</v>
      </c>
      <c r="G271" s="449">
        <v>175461.82226356087</v>
      </c>
      <c r="H271" s="449">
        <v>68351.129605944574</v>
      </c>
      <c r="I271" s="449">
        <v>243812.95186950546</v>
      </c>
      <c r="J271" s="449">
        <v>-137432.54813049454</v>
      </c>
    </row>
    <row r="272" spans="1:11" ht="13.8" thickBot="1">
      <c r="A272" s="1171"/>
      <c r="B272" s="448" t="s">
        <v>53</v>
      </c>
      <c r="C272" s="450">
        <v>0</v>
      </c>
      <c r="D272" s="450">
        <v>321915.46000000002</v>
      </c>
      <c r="E272" s="449" t="s">
        <v>143</v>
      </c>
      <c r="F272" s="449">
        <v>321915.46000000002</v>
      </c>
      <c r="G272" s="449">
        <v>0</v>
      </c>
      <c r="H272" s="449">
        <v>0</v>
      </c>
      <c r="I272" s="449">
        <v>0</v>
      </c>
      <c r="J272" s="449">
        <v>-321915.46000000002</v>
      </c>
    </row>
    <row r="273" spans="1:10" ht="13.8" thickBot="1">
      <c r="A273" s="1171"/>
      <c r="B273" s="448" t="s">
        <v>13</v>
      </c>
      <c r="C273" s="449">
        <v>204285</v>
      </c>
      <c r="D273" s="449">
        <v>316994.71000000002</v>
      </c>
      <c r="E273" s="449" t="s">
        <v>143</v>
      </c>
      <c r="F273" s="449">
        <v>521279.71</v>
      </c>
      <c r="G273" s="449">
        <v>317100.2471610193</v>
      </c>
      <c r="H273" s="449">
        <v>155201.34781640806</v>
      </c>
      <c r="I273" s="449">
        <v>472301.59497742739</v>
      </c>
      <c r="J273" s="449">
        <v>-48978.115022572631</v>
      </c>
    </row>
    <row r="274" spans="1:10" ht="13.8" thickBot="1">
      <c r="A274" s="1171" t="s">
        <v>33</v>
      </c>
      <c r="B274" s="448" t="s">
        <v>14</v>
      </c>
      <c r="C274" s="449">
        <v>905566.09000000008</v>
      </c>
      <c r="D274" s="449">
        <v>1391981.43</v>
      </c>
      <c r="E274" s="449" t="s">
        <v>143</v>
      </c>
      <c r="F274" s="449">
        <v>2297547.52</v>
      </c>
      <c r="G274" s="449">
        <v>1410210.9091179646</v>
      </c>
      <c r="H274" s="449">
        <v>2258341.5638086754</v>
      </c>
      <c r="I274" s="449">
        <v>3668552.47292664</v>
      </c>
      <c r="J274" s="449">
        <v>1371004.9529266399</v>
      </c>
    </row>
    <row r="275" spans="1:10" ht="13.8" thickBot="1">
      <c r="A275" s="1171"/>
      <c r="B275" s="448" t="s">
        <v>113</v>
      </c>
      <c r="C275" s="449">
        <v>0</v>
      </c>
      <c r="D275" s="449">
        <v>295269.71999999997</v>
      </c>
      <c r="E275" s="449" t="s">
        <v>143</v>
      </c>
      <c r="F275" s="449">
        <v>295269.71999999997</v>
      </c>
      <c r="G275" s="449">
        <v>150283.76101626843</v>
      </c>
      <c r="H275" s="449">
        <v>187950.66264177652</v>
      </c>
      <c r="I275" s="449">
        <v>338234.42365804495</v>
      </c>
      <c r="J275" s="449">
        <v>42964.703658044979</v>
      </c>
    </row>
    <row r="276" spans="1:10" ht="13.8" thickBot="1">
      <c r="A276" s="1171"/>
      <c r="B276" s="448" t="s">
        <v>15</v>
      </c>
      <c r="C276" s="449">
        <v>0</v>
      </c>
      <c r="D276" s="449">
        <v>489686.44</v>
      </c>
      <c r="E276" s="449" t="s">
        <v>143</v>
      </c>
      <c r="F276" s="449">
        <v>489686.44</v>
      </c>
      <c r="G276" s="449">
        <v>313355.7111870494</v>
      </c>
      <c r="H276" s="449">
        <v>129468.93630896724</v>
      </c>
      <c r="I276" s="449">
        <v>442824.64749601664</v>
      </c>
      <c r="J276" s="449">
        <v>-46861.792503983364</v>
      </c>
    </row>
    <row r="277" spans="1:10" ht="13.8" thickBot="1">
      <c r="A277" s="1172"/>
      <c r="B277" s="448" t="s">
        <v>115</v>
      </c>
      <c r="C277" s="450">
        <v>840988.25999999989</v>
      </c>
      <c r="D277" s="450">
        <v>1055837.1399999999</v>
      </c>
      <c r="E277" s="449" t="s">
        <v>143</v>
      </c>
      <c r="F277" s="449">
        <v>1896825.4</v>
      </c>
      <c r="G277" s="449">
        <v>2888518.7017197795</v>
      </c>
      <c r="H277" s="449">
        <v>1163203.2721153391</v>
      </c>
      <c r="I277" s="449">
        <v>4051721.9738351186</v>
      </c>
      <c r="J277" s="449">
        <v>2154896.5738351187</v>
      </c>
    </row>
    <row r="278" spans="1:10" ht="13.8" thickBot="1">
      <c r="A278" s="1171" t="s">
        <v>34</v>
      </c>
      <c r="B278" s="892" t="s">
        <v>17</v>
      </c>
      <c r="C278" s="449">
        <v>0</v>
      </c>
      <c r="D278" s="449">
        <v>1076611.1299999999</v>
      </c>
      <c r="E278" s="449" t="s">
        <v>143</v>
      </c>
      <c r="F278" s="449">
        <v>1076611.1299999999</v>
      </c>
      <c r="G278" s="449">
        <v>481449.32009382488</v>
      </c>
      <c r="H278" s="449">
        <v>283202.54152646242</v>
      </c>
      <c r="I278" s="449">
        <v>764651.86162028729</v>
      </c>
      <c r="J278" s="449">
        <v>-311959.26837971259</v>
      </c>
    </row>
    <row r="279" spans="1:10" ht="13.8" thickBot="1">
      <c r="A279" s="1171"/>
      <c r="B279" s="892" t="s">
        <v>145</v>
      </c>
      <c r="C279" s="449">
        <v>0</v>
      </c>
      <c r="D279" s="449">
        <v>173400.71000000002</v>
      </c>
      <c r="E279" s="449" t="s">
        <v>143</v>
      </c>
      <c r="F279" s="449">
        <v>173400.71000000002</v>
      </c>
      <c r="G279" s="449">
        <v>0</v>
      </c>
      <c r="H279" s="449">
        <v>0</v>
      </c>
      <c r="I279" s="449">
        <v>0</v>
      </c>
      <c r="J279" s="449">
        <v>-173400.71000000002</v>
      </c>
    </row>
    <row r="280" spans="1:10" ht="13.8" thickBot="1">
      <c r="A280" s="1171"/>
      <c r="B280" s="892" t="s">
        <v>146</v>
      </c>
      <c r="C280" s="449">
        <v>0</v>
      </c>
      <c r="D280" s="449">
        <v>26136.100000000002</v>
      </c>
      <c r="E280" s="449" t="s">
        <v>143</v>
      </c>
      <c r="F280" s="449">
        <v>26136.100000000002</v>
      </c>
      <c r="G280" s="449">
        <v>0</v>
      </c>
      <c r="H280" s="449">
        <v>0</v>
      </c>
      <c r="I280" s="449">
        <v>0</v>
      </c>
      <c r="J280" s="449">
        <v>-26136.100000000002</v>
      </c>
    </row>
    <row r="281" spans="1:10" ht="13.8" thickBot="1">
      <c r="A281" s="1175" t="s">
        <v>35</v>
      </c>
      <c r="B281" s="892" t="s">
        <v>20</v>
      </c>
      <c r="C281" s="449">
        <v>10299.684580303105</v>
      </c>
      <c r="D281" s="449">
        <v>16433.91</v>
      </c>
      <c r="E281" s="449" t="s">
        <v>143</v>
      </c>
      <c r="F281" s="449">
        <v>26733.594580303106</v>
      </c>
      <c r="G281" s="449">
        <v>8039.9988392699679</v>
      </c>
      <c r="H281" s="449">
        <v>67470.871284525638</v>
      </c>
      <c r="I281" s="449">
        <v>75510.870123795612</v>
      </c>
      <c r="J281" s="449">
        <v>48777.275543492506</v>
      </c>
    </row>
    <row r="282" spans="1:10" ht="13.8" thickBot="1">
      <c r="A282" s="1175"/>
      <c r="B282" s="892" t="s">
        <v>19</v>
      </c>
      <c r="C282" s="449">
        <v>913643.38086382474</v>
      </c>
      <c r="D282" s="449">
        <v>2064925.24</v>
      </c>
      <c r="E282" s="449" t="s">
        <v>143</v>
      </c>
      <c r="F282" s="449">
        <v>2978568.6208638246</v>
      </c>
      <c r="G282" s="449">
        <v>662518.30508592702</v>
      </c>
      <c r="H282" s="449">
        <v>4795829.5309040826</v>
      </c>
      <c r="I282" s="449">
        <v>5458347.8359900098</v>
      </c>
      <c r="J282" s="449">
        <v>2479779.2151261852</v>
      </c>
    </row>
    <row r="283" spans="1:10" ht="13.8" thickBot="1">
      <c r="A283" s="1176"/>
      <c r="B283" s="892" t="s">
        <v>21</v>
      </c>
      <c r="C283" s="449">
        <v>321197.5</v>
      </c>
      <c r="D283" s="449">
        <v>404955.69</v>
      </c>
      <c r="E283" s="449" t="s">
        <v>143</v>
      </c>
      <c r="F283" s="449">
        <v>726153.19</v>
      </c>
      <c r="G283" s="449">
        <v>0</v>
      </c>
      <c r="H283" s="449">
        <v>1253983.2965528797</v>
      </c>
      <c r="I283" s="449">
        <v>1253983.2965528797</v>
      </c>
      <c r="J283" s="449">
        <v>527830.10655287979</v>
      </c>
    </row>
    <row r="284" spans="1:10" ht="13.8" thickBot="1">
      <c r="A284" s="589" t="s">
        <v>119</v>
      </c>
      <c r="B284" s="589" t="s">
        <v>147</v>
      </c>
      <c r="C284" s="592">
        <v>7511335.8336441275</v>
      </c>
      <c r="D284" s="592">
        <v>10196859.359999998</v>
      </c>
      <c r="E284" s="592" t="s">
        <v>143</v>
      </c>
      <c r="F284" s="592">
        <v>17708195.193644125</v>
      </c>
      <c r="G284" s="592">
        <v>15218619.061328571</v>
      </c>
      <c r="H284" s="592">
        <v>14751119.691600969</v>
      </c>
      <c r="I284" s="592">
        <v>29969738.752929538</v>
      </c>
      <c r="J284" s="592">
        <f>SUM(J269:J283)</f>
        <v>12263188.249285409</v>
      </c>
    </row>
    <row r="285" spans="1:10">
      <c r="A285" s="606" t="s">
        <v>740</v>
      </c>
      <c r="B285" s="219"/>
      <c r="C285" s="219"/>
      <c r="D285" s="219"/>
      <c r="E285" s="219"/>
      <c r="F285" s="219"/>
      <c r="G285" s="219"/>
      <c r="H285" s="219"/>
      <c r="I285" s="219"/>
      <c r="J285" s="219"/>
    </row>
    <row r="286" spans="1:10">
      <c r="A286" s="7" t="s">
        <v>148</v>
      </c>
    </row>
    <row r="287" spans="1:10">
      <c r="F287" s="72"/>
    </row>
    <row r="289" spans="1:10">
      <c r="A289" s="4" t="s">
        <v>149</v>
      </c>
    </row>
    <row r="290" spans="1:10" ht="53.4" thickBot="1">
      <c r="A290" s="595" t="s">
        <v>23</v>
      </c>
      <c r="B290" s="595" t="s">
        <v>46</v>
      </c>
      <c r="C290" s="596" t="s">
        <v>134</v>
      </c>
      <c r="D290" s="596" t="s">
        <v>135</v>
      </c>
      <c r="E290" s="596" t="s">
        <v>136</v>
      </c>
      <c r="F290" s="596" t="s">
        <v>137</v>
      </c>
      <c r="G290" s="887" t="s">
        <v>150</v>
      </c>
      <c r="H290" s="887" t="s">
        <v>140</v>
      </c>
      <c r="I290" s="596" t="s">
        <v>141</v>
      </c>
      <c r="J290"/>
    </row>
    <row r="291" spans="1:10" ht="14.4" thickTop="1" thickBot="1">
      <c r="A291" s="1177" t="s">
        <v>32</v>
      </c>
      <c r="B291" s="448" t="s">
        <v>142</v>
      </c>
      <c r="C291" s="594">
        <v>505479.21479628328</v>
      </c>
      <c r="D291" s="594">
        <v>939986.47463582328</v>
      </c>
      <c r="E291" s="594" t="s">
        <v>143</v>
      </c>
      <c r="F291" s="594">
        <f>SUM(C291:D291)</f>
        <v>1445465.6894321064</v>
      </c>
      <c r="G291" s="594">
        <v>2468351.732565878</v>
      </c>
      <c r="H291" s="594">
        <v>2468351.732565878</v>
      </c>
      <c r="I291" s="594">
        <f>H291-F291</f>
        <v>1022886.0431337715</v>
      </c>
      <c r="J291"/>
    </row>
    <row r="292" spans="1:10" ht="13.8" thickBot="1">
      <c r="A292" s="1171"/>
      <c r="B292" s="448" t="s">
        <v>144</v>
      </c>
      <c r="C292" s="594">
        <v>4307871.6950523052</v>
      </c>
      <c r="D292" s="594">
        <v>1280095.9160617702</v>
      </c>
      <c r="E292" s="594" t="s">
        <v>143</v>
      </c>
      <c r="F292" s="594">
        <f t="shared" ref="F292:F305" si="23">SUM(C292:D292)</f>
        <v>5587967.6111140754</v>
      </c>
      <c r="G292" s="594">
        <v>20813271.957074389</v>
      </c>
      <c r="H292" s="594">
        <v>20813271.957074389</v>
      </c>
      <c r="I292" s="594">
        <f t="shared" ref="I292:I305" si="24">H292-F292</f>
        <v>15225304.345960313</v>
      </c>
      <c r="J292"/>
    </row>
    <row r="293" spans="1:10" ht="13.8" thickBot="1">
      <c r="A293" s="1171"/>
      <c r="B293" s="448" t="s">
        <v>11</v>
      </c>
      <c r="C293" s="594">
        <v>0</v>
      </c>
      <c r="D293" s="594">
        <v>234059.18333443912</v>
      </c>
      <c r="E293" s="594" t="s">
        <v>143</v>
      </c>
      <c r="F293" s="594">
        <f t="shared" si="23"/>
        <v>234059.18333443912</v>
      </c>
      <c r="G293" s="594">
        <v>0</v>
      </c>
      <c r="H293" s="594">
        <v>0</v>
      </c>
      <c r="I293" s="594">
        <f t="shared" si="24"/>
        <v>-234059.18333443912</v>
      </c>
      <c r="J293"/>
    </row>
    <row r="294" spans="1:10" ht="13.8" thickBot="1">
      <c r="A294" s="1171"/>
      <c r="B294" s="448" t="s">
        <v>53</v>
      </c>
      <c r="C294" s="609">
        <v>84117.699703444596</v>
      </c>
      <c r="D294" s="609">
        <v>267861.44046599441</v>
      </c>
      <c r="E294" s="594" t="s">
        <v>143</v>
      </c>
      <c r="F294" s="594">
        <f t="shared" si="23"/>
        <v>351979.14016943902</v>
      </c>
      <c r="G294" s="594">
        <v>764937.52658154268</v>
      </c>
      <c r="H294" s="594">
        <v>764937.52658154268</v>
      </c>
      <c r="I294" s="594">
        <f t="shared" si="24"/>
        <v>412958.38641210366</v>
      </c>
      <c r="J294"/>
    </row>
    <row r="295" spans="1:10" ht="13.8" thickBot="1">
      <c r="A295" s="1171"/>
      <c r="B295" s="448" t="s">
        <v>13</v>
      </c>
      <c r="C295" s="594">
        <v>333406.4873767494</v>
      </c>
      <c r="D295" s="594">
        <v>267666.00325623975</v>
      </c>
      <c r="E295" s="594" t="s">
        <v>143</v>
      </c>
      <c r="F295" s="594">
        <f t="shared" si="23"/>
        <v>601072.49063298921</v>
      </c>
      <c r="G295" s="594">
        <v>1145226.9072053425</v>
      </c>
      <c r="H295" s="594">
        <v>1145226.9072053425</v>
      </c>
      <c r="I295" s="594">
        <f t="shared" si="24"/>
        <v>544154.41657235334</v>
      </c>
      <c r="J295"/>
    </row>
    <row r="296" spans="1:10" ht="13.8" thickBot="1">
      <c r="A296" s="1171" t="s">
        <v>33</v>
      </c>
      <c r="B296" s="448" t="s">
        <v>14</v>
      </c>
      <c r="C296" s="594">
        <v>1434970.9436591601</v>
      </c>
      <c r="D296" s="594">
        <v>1274860.6512683523</v>
      </c>
      <c r="E296" s="594" t="s">
        <v>143</v>
      </c>
      <c r="F296" s="594">
        <f t="shared" si="23"/>
        <v>2709831.5949275121</v>
      </c>
      <c r="G296" s="594">
        <v>5696414.8168226825</v>
      </c>
      <c r="H296" s="594">
        <v>5696414.8168226825</v>
      </c>
      <c r="I296" s="594">
        <f t="shared" si="24"/>
        <v>2986583.2218951704</v>
      </c>
      <c r="J296"/>
    </row>
    <row r="297" spans="1:10" ht="13.8" thickBot="1">
      <c r="A297" s="1171"/>
      <c r="B297" s="448" t="s">
        <v>113</v>
      </c>
      <c r="C297" s="594">
        <v>0</v>
      </c>
      <c r="D297" s="594">
        <v>0</v>
      </c>
      <c r="E297" s="594" t="s">
        <v>143</v>
      </c>
      <c r="F297" s="594">
        <f t="shared" si="23"/>
        <v>0</v>
      </c>
      <c r="G297" s="594">
        <v>0</v>
      </c>
      <c r="H297" s="594">
        <v>0</v>
      </c>
      <c r="I297" s="594">
        <f t="shared" si="24"/>
        <v>0</v>
      </c>
      <c r="J297"/>
    </row>
    <row r="298" spans="1:10" ht="13.8" thickBot="1">
      <c r="A298" s="1171"/>
      <c r="B298" s="448" t="s">
        <v>15</v>
      </c>
      <c r="C298" s="594">
        <v>-5667.1685271631404</v>
      </c>
      <c r="D298" s="594">
        <v>555453.17481353728</v>
      </c>
      <c r="E298" s="594" t="s">
        <v>143</v>
      </c>
      <c r="F298" s="594">
        <f t="shared" si="23"/>
        <v>549786.00628637418</v>
      </c>
      <c r="G298" s="594">
        <v>992654.28181688057</v>
      </c>
      <c r="H298" s="594">
        <v>992654.28181688057</v>
      </c>
      <c r="I298" s="594">
        <f t="shared" si="24"/>
        <v>442868.27553050639</v>
      </c>
      <c r="J298"/>
    </row>
    <row r="299" spans="1:10" ht="13.8" thickBot="1">
      <c r="A299" s="1172"/>
      <c r="B299" s="448" t="s">
        <v>115</v>
      </c>
      <c r="C299" s="609">
        <v>582174.65785806591</v>
      </c>
      <c r="D299" s="609">
        <v>741674.76573820901</v>
      </c>
      <c r="E299" s="594" t="s">
        <v>143</v>
      </c>
      <c r="F299" s="594">
        <f t="shared" si="23"/>
        <v>1323849.423596275</v>
      </c>
      <c r="G299" s="594">
        <v>2487720.6734240162</v>
      </c>
      <c r="H299" s="594">
        <v>2487720.6734240162</v>
      </c>
      <c r="I299" s="594">
        <f t="shared" si="24"/>
        <v>1163871.2498277412</v>
      </c>
      <c r="J299"/>
    </row>
    <row r="300" spans="1:10" ht="13.8" thickBot="1">
      <c r="A300" s="1171" t="s">
        <v>34</v>
      </c>
      <c r="B300" s="892" t="s">
        <v>17</v>
      </c>
      <c r="C300" s="594">
        <v>0</v>
      </c>
      <c r="D300" s="594">
        <v>1082511.7930830945</v>
      </c>
      <c r="E300" s="594" t="s">
        <v>143</v>
      </c>
      <c r="F300" s="594">
        <f t="shared" si="23"/>
        <v>1082511.7930830945</v>
      </c>
      <c r="G300" s="594">
        <v>1049119.4367864288</v>
      </c>
      <c r="H300" s="594">
        <v>1049119.4367864288</v>
      </c>
      <c r="I300" s="594">
        <f t="shared" si="24"/>
        <v>-33392.356296665734</v>
      </c>
      <c r="J300"/>
    </row>
    <row r="301" spans="1:10" ht="13.8" thickBot="1">
      <c r="A301" s="1171"/>
      <c r="B301" s="892" t="s">
        <v>145</v>
      </c>
      <c r="C301" s="594">
        <v>0</v>
      </c>
      <c r="D301" s="594">
        <v>42524.503079306029</v>
      </c>
      <c r="E301" s="594" t="s">
        <v>143</v>
      </c>
      <c r="F301" s="594">
        <f t="shared" si="23"/>
        <v>42524.503079306029</v>
      </c>
      <c r="G301" s="594">
        <v>0</v>
      </c>
      <c r="H301" s="594">
        <v>0</v>
      </c>
      <c r="I301" s="594">
        <f t="shared" si="24"/>
        <v>-42524.503079306029</v>
      </c>
      <c r="J301"/>
    </row>
    <row r="302" spans="1:10" ht="13.8" thickBot="1">
      <c r="A302" s="1171"/>
      <c r="B302" s="892" t="s">
        <v>146</v>
      </c>
      <c r="C302" s="594">
        <v>0</v>
      </c>
      <c r="D302" s="594">
        <v>10807.72523393329</v>
      </c>
      <c r="E302" s="594" t="s">
        <v>143</v>
      </c>
      <c r="F302" s="594">
        <f t="shared" si="23"/>
        <v>10807.72523393329</v>
      </c>
      <c r="G302" s="594">
        <v>0</v>
      </c>
      <c r="H302" s="594">
        <v>0</v>
      </c>
      <c r="I302" s="594">
        <f t="shared" si="24"/>
        <v>-10807.72523393329</v>
      </c>
      <c r="J302"/>
    </row>
    <row r="303" spans="1:10" ht="13.8" thickBot="1">
      <c r="A303" s="1175" t="s">
        <v>35</v>
      </c>
      <c r="B303" s="892" t="s">
        <v>20</v>
      </c>
      <c r="C303" s="594">
        <v>0</v>
      </c>
      <c r="D303" s="594">
        <v>168720.15446066731</v>
      </c>
      <c r="E303" s="594" t="s">
        <v>143</v>
      </c>
      <c r="F303" s="594">
        <f t="shared" si="23"/>
        <v>168720.15446066731</v>
      </c>
      <c r="G303" s="594">
        <v>475605.98668600293</v>
      </c>
      <c r="H303" s="594">
        <v>475605.98668600293</v>
      </c>
      <c r="I303" s="594">
        <f t="shared" si="24"/>
        <v>306885.83222533565</v>
      </c>
      <c r="J303"/>
    </row>
    <row r="304" spans="1:10" ht="13.8" thickBot="1">
      <c r="A304" s="1175"/>
      <c r="B304" s="892" t="s">
        <v>19</v>
      </c>
      <c r="C304" s="594">
        <v>11685.564181126234</v>
      </c>
      <c r="D304" s="594">
        <v>3315946.659581848</v>
      </c>
      <c r="E304" s="594" t="s">
        <v>143</v>
      </c>
      <c r="F304" s="594">
        <f t="shared" si="23"/>
        <v>3327632.2237629741</v>
      </c>
      <c r="G304" s="594">
        <v>16227390.904085455</v>
      </c>
      <c r="H304" s="594">
        <v>16227390.904085455</v>
      </c>
      <c r="I304" s="594">
        <f t="shared" si="24"/>
        <v>12899758.680322481</v>
      </c>
      <c r="J304"/>
    </row>
    <row r="305" spans="1:10" ht="13.8" thickBot="1">
      <c r="A305" s="1176"/>
      <c r="B305" s="892" t="s">
        <v>21</v>
      </c>
      <c r="C305" s="594">
        <v>1079149.0178124493</v>
      </c>
      <c r="D305" s="594">
        <v>674810.49565489765</v>
      </c>
      <c r="E305" s="594" t="s">
        <v>143</v>
      </c>
      <c r="F305" s="594">
        <f t="shared" si="23"/>
        <v>1753959.5134673468</v>
      </c>
      <c r="G305" s="594">
        <v>2206017.7208889495</v>
      </c>
      <c r="H305" s="594">
        <v>2206017.7208889495</v>
      </c>
      <c r="I305" s="594">
        <f t="shared" si="24"/>
        <v>452058.20742160268</v>
      </c>
      <c r="J305"/>
    </row>
    <row r="306" spans="1:10" ht="13.8" thickBot="1">
      <c r="A306" s="91" t="s">
        <v>119</v>
      </c>
      <c r="B306" s="91" t="s">
        <v>147</v>
      </c>
      <c r="C306" s="593">
        <v>8333188.1119124219</v>
      </c>
      <c r="D306" s="593">
        <v>10856978.940668114</v>
      </c>
      <c r="E306" s="594" t="s">
        <v>143</v>
      </c>
      <c r="F306" s="593">
        <f>SUM(F291:F305)</f>
        <v>19190167.052580532</v>
      </c>
      <c r="G306" s="593">
        <f>SUM(G291:G305)</f>
        <v>54326711.943937577</v>
      </c>
      <c r="H306" s="593">
        <f>SUM(H291:H305)</f>
        <v>54326711.943937577</v>
      </c>
      <c r="I306" s="593">
        <f>H306-F306</f>
        <v>35136544.891357049</v>
      </c>
      <c r="J306"/>
    </row>
    <row r="307" spans="1:10">
      <c r="A307" s="606" t="s">
        <v>740</v>
      </c>
      <c r="B307" s="219"/>
      <c r="C307" s="219"/>
      <c r="D307" s="219"/>
      <c r="E307" s="219"/>
      <c r="F307" s="219"/>
      <c r="G307" s="219"/>
      <c r="H307" s="219"/>
      <c r="I307" s="219"/>
      <c r="J307" s="219"/>
    </row>
    <row r="308" spans="1:10">
      <c r="A308" s="7" t="s">
        <v>151</v>
      </c>
    </row>
    <row r="310" spans="1:10">
      <c r="A310" s="4" t="s">
        <v>152</v>
      </c>
    </row>
    <row r="311" spans="1:10" ht="53.4" thickBot="1">
      <c r="A311" s="595" t="s">
        <v>23</v>
      </c>
      <c r="B311" s="595" t="s">
        <v>46</v>
      </c>
      <c r="C311" s="596" t="s">
        <v>134</v>
      </c>
      <c r="D311" s="596" t="s">
        <v>135</v>
      </c>
      <c r="E311" s="596" t="s">
        <v>136</v>
      </c>
      <c r="F311" s="596" t="s">
        <v>137</v>
      </c>
      <c r="G311" s="887" t="s">
        <v>150</v>
      </c>
      <c r="H311" s="887" t="s">
        <v>140</v>
      </c>
      <c r="I311" s="596" t="s">
        <v>141</v>
      </c>
      <c r="J311"/>
    </row>
    <row r="312" spans="1:10" ht="14.4" thickTop="1" thickBot="1">
      <c r="A312" s="1177" t="s">
        <v>32</v>
      </c>
      <c r="B312" s="448" t="s">
        <v>142</v>
      </c>
      <c r="C312" s="966">
        <v>1509099.54</v>
      </c>
      <c r="D312" s="966">
        <v>1100536.52</v>
      </c>
      <c r="E312" s="594" t="s">
        <v>143</v>
      </c>
      <c r="F312" s="966">
        <v>2609636.06</v>
      </c>
      <c r="G312" s="966">
        <v>6333390.9864116218</v>
      </c>
      <c r="H312" s="966">
        <v>6333390.9864116218</v>
      </c>
      <c r="I312" s="966">
        <v>3723754.9264116222</v>
      </c>
      <c r="J312"/>
    </row>
    <row r="313" spans="1:10" ht="13.8" thickBot="1">
      <c r="A313" s="1171"/>
      <c r="B313" s="448" t="s">
        <v>144</v>
      </c>
      <c r="C313" s="966">
        <v>1438100.72</v>
      </c>
      <c r="D313" s="966">
        <v>1075940.76</v>
      </c>
      <c r="E313" s="594" t="s">
        <v>143</v>
      </c>
      <c r="F313" s="966">
        <v>2514041.48</v>
      </c>
      <c r="G313" s="966">
        <v>9208177.1963685825</v>
      </c>
      <c r="H313" s="966">
        <v>9208177.1963685825</v>
      </c>
      <c r="I313" s="966">
        <v>6694135.7163685821</v>
      </c>
      <c r="J313"/>
    </row>
    <row r="314" spans="1:10" ht="13.8" thickBot="1">
      <c r="A314" s="1171"/>
      <c r="B314" s="448" t="s">
        <v>11</v>
      </c>
      <c r="C314" s="966">
        <v>415707</v>
      </c>
      <c r="D314" s="966">
        <v>246117.59</v>
      </c>
      <c r="E314" s="594" t="s">
        <v>143</v>
      </c>
      <c r="F314" s="966">
        <v>661824.59</v>
      </c>
      <c r="G314" s="966">
        <v>1440199.8663952718</v>
      </c>
      <c r="H314" s="966">
        <v>1440199.8663952718</v>
      </c>
      <c r="I314" s="966">
        <v>778375.27639527177</v>
      </c>
      <c r="J314"/>
    </row>
    <row r="315" spans="1:10" ht="13.8" thickBot="1">
      <c r="A315" s="1171"/>
      <c r="B315" s="448" t="s">
        <v>53</v>
      </c>
      <c r="C315" s="966">
        <v>6695.05</v>
      </c>
      <c r="D315" s="966">
        <v>280809.36</v>
      </c>
      <c r="E315" s="594" t="s">
        <v>143</v>
      </c>
      <c r="F315" s="966">
        <v>287504.40999999997</v>
      </c>
      <c r="G315" s="966">
        <v>-12469.896254885562</v>
      </c>
      <c r="H315" s="966">
        <v>-12469.896254885562</v>
      </c>
      <c r="I315" s="966">
        <v>-299974.30625488551</v>
      </c>
      <c r="J315"/>
    </row>
    <row r="316" spans="1:10" ht="13.8" thickBot="1">
      <c r="A316" s="1171"/>
      <c r="B316" s="448" t="s">
        <v>13</v>
      </c>
      <c r="C316" s="966">
        <v>22343.65</v>
      </c>
      <c r="D316" s="966">
        <v>89190.61</v>
      </c>
      <c r="E316" s="594" t="s">
        <v>143</v>
      </c>
      <c r="F316" s="966">
        <v>111534.26</v>
      </c>
      <c r="G316" s="966">
        <v>40870.13488907845</v>
      </c>
      <c r="H316" s="966">
        <v>40870.13488907845</v>
      </c>
      <c r="I316" s="966">
        <v>-70664.125110921566</v>
      </c>
      <c r="J316"/>
    </row>
    <row r="317" spans="1:10" ht="13.8" thickBot="1">
      <c r="A317" s="1171" t="s">
        <v>33</v>
      </c>
      <c r="B317" s="448" t="s">
        <v>14</v>
      </c>
      <c r="C317" s="966">
        <v>989804.46</v>
      </c>
      <c r="D317" s="966">
        <v>1633181.93</v>
      </c>
      <c r="E317" s="594" t="s">
        <v>143</v>
      </c>
      <c r="F317" s="966">
        <v>2622986.39</v>
      </c>
      <c r="G317" s="966">
        <v>3303379.2531815446</v>
      </c>
      <c r="H317" s="966">
        <v>3303379.2531815446</v>
      </c>
      <c r="I317" s="966">
        <v>680392.86318154493</v>
      </c>
      <c r="J317"/>
    </row>
    <row r="318" spans="1:10" ht="13.8" thickBot="1">
      <c r="A318" s="1171"/>
      <c r="B318" s="448" t="s">
        <v>113</v>
      </c>
      <c r="C318" s="966">
        <v>0</v>
      </c>
      <c r="D318" s="966">
        <v>0</v>
      </c>
      <c r="E318" s="594" t="s">
        <v>143</v>
      </c>
      <c r="F318" s="966">
        <v>0</v>
      </c>
      <c r="G318" s="966">
        <v>0</v>
      </c>
      <c r="H318" s="966">
        <v>0</v>
      </c>
      <c r="I318" s="966">
        <v>0</v>
      </c>
      <c r="J318"/>
    </row>
    <row r="319" spans="1:10" ht="13.8" thickBot="1">
      <c r="A319" s="1171"/>
      <c r="B319" s="448" t="s">
        <v>15</v>
      </c>
      <c r="C319" s="966">
        <v>390017.86</v>
      </c>
      <c r="D319" s="966">
        <v>669123.07999999996</v>
      </c>
      <c r="E319" s="594" t="s">
        <v>143</v>
      </c>
      <c r="F319" s="966">
        <v>1059140.94</v>
      </c>
      <c r="G319" s="966">
        <v>1199963.1458668811</v>
      </c>
      <c r="H319" s="966">
        <v>1199963.1458668811</v>
      </c>
      <c r="I319" s="966">
        <v>140822.20586688095</v>
      </c>
      <c r="J319"/>
    </row>
    <row r="320" spans="1:10" ht="13.8" thickBot="1">
      <c r="A320" s="1172"/>
      <c r="B320" s="448" t="s">
        <v>115</v>
      </c>
      <c r="C320" s="966">
        <v>291932.48</v>
      </c>
      <c r="D320" s="966">
        <v>461418.67</v>
      </c>
      <c r="E320" s="594" t="s">
        <v>143</v>
      </c>
      <c r="F320" s="966">
        <v>753351.15</v>
      </c>
      <c r="G320" s="966">
        <v>1311612.1514554969</v>
      </c>
      <c r="H320" s="966">
        <v>1311612.1514554969</v>
      </c>
      <c r="I320" s="966">
        <v>558261.001455497</v>
      </c>
      <c r="J320"/>
    </row>
    <row r="321" spans="1:14" ht="13.8" thickBot="1">
      <c r="A321" s="1171" t="s">
        <v>34</v>
      </c>
      <c r="B321" s="892" t="s">
        <v>17</v>
      </c>
      <c r="C321" s="966">
        <v>0</v>
      </c>
      <c r="D321" s="966">
        <v>772918.45</v>
      </c>
      <c r="E321" s="594" t="s">
        <v>143</v>
      </c>
      <c r="F321" s="966">
        <v>772918.45</v>
      </c>
      <c r="G321" s="966">
        <v>796334.09419459372</v>
      </c>
      <c r="H321" s="966">
        <v>796334.09419459372</v>
      </c>
      <c r="I321" s="966">
        <v>23415.644194593653</v>
      </c>
      <c r="J321"/>
    </row>
    <row r="322" spans="1:14" ht="13.8" thickBot="1">
      <c r="A322" s="1171"/>
      <c r="B322" s="892" t="s">
        <v>145</v>
      </c>
      <c r="C322" s="966">
        <v>0</v>
      </c>
      <c r="D322" s="966">
        <v>20111.54</v>
      </c>
      <c r="E322" s="594" t="s">
        <v>143</v>
      </c>
      <c r="F322" s="966">
        <v>20111.54</v>
      </c>
      <c r="G322" s="966">
        <v>0</v>
      </c>
      <c r="H322" s="966">
        <v>0</v>
      </c>
      <c r="I322" s="966">
        <v>-20111.540000000005</v>
      </c>
      <c r="J322"/>
    </row>
    <row r="323" spans="1:14" ht="13.8" thickBot="1">
      <c r="A323" s="1171"/>
      <c r="B323" s="892" t="s">
        <v>146</v>
      </c>
      <c r="C323" s="966">
        <v>0</v>
      </c>
      <c r="D323" s="966">
        <v>11883.71</v>
      </c>
      <c r="E323" s="594" t="s">
        <v>143</v>
      </c>
      <c r="F323" s="966">
        <v>11883.71</v>
      </c>
      <c r="G323" s="966">
        <v>0</v>
      </c>
      <c r="H323" s="966">
        <v>0</v>
      </c>
      <c r="I323" s="966">
        <v>-11883.710000000001</v>
      </c>
      <c r="J323"/>
    </row>
    <row r="324" spans="1:14" ht="13.8" thickBot="1">
      <c r="A324" s="1175" t="s">
        <v>35</v>
      </c>
      <c r="B324" s="892" t="s">
        <v>20</v>
      </c>
      <c r="C324" s="966">
        <v>2075</v>
      </c>
      <c r="D324" s="966">
        <v>132171.24</v>
      </c>
      <c r="E324" s="594" t="s">
        <v>143</v>
      </c>
      <c r="F324" s="966">
        <v>134246.24</v>
      </c>
      <c r="G324" s="966">
        <v>180229.68402559261</v>
      </c>
      <c r="H324" s="966">
        <v>180229.68402559261</v>
      </c>
      <c r="I324" s="966">
        <v>45983.444025592587</v>
      </c>
      <c r="J324"/>
    </row>
    <row r="325" spans="1:14" ht="13.8" thickBot="1">
      <c r="A325" s="1175"/>
      <c r="B325" s="892" t="s">
        <v>19</v>
      </c>
      <c r="C325" s="966">
        <v>241250</v>
      </c>
      <c r="D325" s="966">
        <v>1887478.51</v>
      </c>
      <c r="E325" s="594" t="s">
        <v>143</v>
      </c>
      <c r="F325" s="966">
        <v>2128728.5099999998</v>
      </c>
      <c r="G325" s="966">
        <v>3741663.5952936746</v>
      </c>
      <c r="H325" s="966">
        <v>3741663.5952936746</v>
      </c>
      <c r="I325" s="966">
        <v>1612935.0852936739</v>
      </c>
      <c r="J325"/>
    </row>
    <row r="326" spans="1:14" ht="13.8" thickBot="1">
      <c r="A326" s="1176"/>
      <c r="B326" s="892" t="s">
        <v>21</v>
      </c>
      <c r="C326" s="966">
        <v>1662209.95</v>
      </c>
      <c r="D326" s="966">
        <v>983213.94</v>
      </c>
      <c r="E326" s="594" t="s">
        <v>143</v>
      </c>
      <c r="F326" s="966">
        <v>2645423.89</v>
      </c>
      <c r="G326" s="966">
        <v>3020067.4733305797</v>
      </c>
      <c r="H326" s="966">
        <v>3020067.4733305797</v>
      </c>
      <c r="I326" s="966">
        <v>374643.5833305791</v>
      </c>
      <c r="J326"/>
    </row>
    <row r="327" spans="1:14" ht="13.8" thickBot="1">
      <c r="A327" s="91" t="s">
        <v>119</v>
      </c>
      <c r="B327" s="91" t="s">
        <v>147</v>
      </c>
      <c r="C327" s="967">
        <f>SUM(C312:C326)</f>
        <v>6969235.71</v>
      </c>
      <c r="D327" s="967">
        <f>SUM(D312:D326)</f>
        <v>9364095.9100000001</v>
      </c>
      <c r="E327" s="594" t="s">
        <v>143</v>
      </c>
      <c r="F327" s="967">
        <f>SUM(F312:F326)</f>
        <v>16333331.619999999</v>
      </c>
      <c r="G327" s="967">
        <f>SUM(G312:G326)</f>
        <v>30563417.685158029</v>
      </c>
      <c r="H327" s="967">
        <f>SUM(H312:H326)</f>
        <v>30563417.685158029</v>
      </c>
      <c r="I327" s="967">
        <f>H327-F327</f>
        <v>14230086.06515803</v>
      </c>
      <c r="J327"/>
    </row>
    <row r="328" spans="1:14">
      <c r="A328" s="606" t="s">
        <v>740</v>
      </c>
      <c r="B328" s="219"/>
      <c r="C328" s="219"/>
      <c r="D328" s="219"/>
      <c r="E328" s="219"/>
      <c r="F328" s="219"/>
      <c r="G328" s="219"/>
      <c r="H328" s="219"/>
      <c r="I328" s="219"/>
      <c r="J328" s="219"/>
    </row>
    <row r="329" spans="1:14">
      <c r="A329" s="894" t="s">
        <v>153</v>
      </c>
    </row>
    <row r="330" spans="1:14">
      <c r="A330" t="s">
        <v>151</v>
      </c>
    </row>
    <row r="331" spans="1:14">
      <c r="A331" s="4" t="s">
        <v>154</v>
      </c>
    </row>
    <row r="332" spans="1:14" ht="53.4" thickBot="1">
      <c r="A332" s="595" t="s">
        <v>23</v>
      </c>
      <c r="B332" s="595" t="s">
        <v>46</v>
      </c>
      <c r="C332" s="596" t="s">
        <v>134</v>
      </c>
      <c r="D332" s="596" t="s">
        <v>135</v>
      </c>
      <c r="E332" s="596" t="s">
        <v>136</v>
      </c>
      <c r="F332" s="596" t="s">
        <v>137</v>
      </c>
      <c r="G332" s="887" t="s">
        <v>150</v>
      </c>
      <c r="H332" s="887" t="s">
        <v>140</v>
      </c>
      <c r="I332" s="596" t="s">
        <v>141</v>
      </c>
      <c r="J332"/>
    </row>
    <row r="333" spans="1:14" ht="14.4" thickTop="1" thickBot="1">
      <c r="A333" s="1177" t="s">
        <v>32</v>
      </c>
      <c r="B333" s="448" t="s">
        <v>142</v>
      </c>
      <c r="C333" s="966">
        <f t="shared" ref="C333:D347" si="25">SUM(C269,C291,C312)</f>
        <v>2081031.7547962833</v>
      </c>
      <c r="D333" s="966">
        <f t="shared" si="25"/>
        <v>2891628.1146358233</v>
      </c>
      <c r="E333" s="966"/>
      <c r="F333" s="966">
        <f t="shared" ref="F333:F347" si="26">SUM(C333:D333)</f>
        <v>4972659.8694321066</v>
      </c>
      <c r="G333" s="966">
        <f t="shared" ref="G333:G347" si="27">SUM(G269,H269,G291,G312)</f>
        <v>9247733.9369642008</v>
      </c>
      <c r="H333" s="966">
        <f t="shared" ref="H333:H347" si="28">G333</f>
        <v>9247733.9369642008</v>
      </c>
      <c r="I333" s="966">
        <f t="shared" ref="I333:I348" si="29">H333-F333</f>
        <v>4275074.0675320942</v>
      </c>
      <c r="J333"/>
      <c r="M333" s="72"/>
      <c r="N333" s="610"/>
    </row>
    <row r="334" spans="1:14" ht="13.8" thickBot="1">
      <c r="A334" s="1171"/>
      <c r="B334" s="448" t="s">
        <v>144</v>
      </c>
      <c r="C334" s="966">
        <f t="shared" si="25"/>
        <v>9959969.4432523064</v>
      </c>
      <c r="D334" s="966">
        <f t="shared" si="25"/>
        <v>3719658.9360617697</v>
      </c>
      <c r="E334" s="966"/>
      <c r="F334" s="966">
        <f t="shared" si="26"/>
        <v>13679628.379314076</v>
      </c>
      <c r="G334" s="966">
        <f t="shared" si="27"/>
        <v>42775254.759336084</v>
      </c>
      <c r="H334" s="966">
        <f t="shared" si="28"/>
        <v>42775254.759336084</v>
      </c>
      <c r="I334" s="966">
        <f t="shared" si="29"/>
        <v>29095626.380022008</v>
      </c>
      <c r="J334"/>
      <c r="M334" s="72"/>
      <c r="N334" s="610"/>
    </row>
    <row r="335" spans="1:14" ht="13.8" thickBot="1">
      <c r="A335" s="1171"/>
      <c r="B335" s="448" t="s">
        <v>11</v>
      </c>
      <c r="C335" s="966">
        <f t="shared" si="25"/>
        <v>450612.89</v>
      </c>
      <c r="D335" s="966">
        <f t="shared" si="25"/>
        <v>826516.38333443913</v>
      </c>
      <c r="E335" s="966"/>
      <c r="F335" s="966">
        <f t="shared" si="26"/>
        <v>1277129.2733344391</v>
      </c>
      <c r="G335" s="966">
        <f t="shared" si="27"/>
        <v>1684012.8182647773</v>
      </c>
      <c r="H335" s="966">
        <f t="shared" si="28"/>
        <v>1684012.8182647773</v>
      </c>
      <c r="I335" s="966">
        <f t="shared" si="29"/>
        <v>406883.54493033816</v>
      </c>
      <c r="J335"/>
      <c r="M335" s="72"/>
      <c r="N335" s="610"/>
    </row>
    <row r="336" spans="1:14" ht="13.8" thickBot="1">
      <c r="A336" s="1171"/>
      <c r="B336" s="448" t="s">
        <v>53</v>
      </c>
      <c r="C336" s="966">
        <f t="shared" si="25"/>
        <v>90812.749703444599</v>
      </c>
      <c r="D336" s="966">
        <f t="shared" si="25"/>
        <v>870586.26046599436</v>
      </c>
      <c r="E336" s="966"/>
      <c r="F336" s="966">
        <f t="shared" si="26"/>
        <v>961399.01016943902</v>
      </c>
      <c r="G336" s="966">
        <f t="shared" si="27"/>
        <v>752467.63032665709</v>
      </c>
      <c r="H336" s="966">
        <f t="shared" si="28"/>
        <v>752467.63032665709</v>
      </c>
      <c r="I336" s="966">
        <f t="shared" si="29"/>
        <v>-208931.37984278193</v>
      </c>
      <c r="J336"/>
      <c r="M336" s="72"/>
      <c r="N336" s="610"/>
    </row>
    <row r="337" spans="1:14" ht="13.8" thickBot="1">
      <c r="A337" s="1171"/>
      <c r="B337" s="448" t="s">
        <v>13</v>
      </c>
      <c r="C337" s="966">
        <f t="shared" si="25"/>
        <v>560035.13737674942</v>
      </c>
      <c r="D337" s="966">
        <f t="shared" si="25"/>
        <v>673851.32325623976</v>
      </c>
      <c r="E337" s="966"/>
      <c r="F337" s="966">
        <f t="shared" si="26"/>
        <v>1233886.4606329892</v>
      </c>
      <c r="G337" s="966">
        <f t="shared" si="27"/>
        <v>1658398.6370718486</v>
      </c>
      <c r="H337" s="966">
        <f t="shared" si="28"/>
        <v>1658398.6370718486</v>
      </c>
      <c r="I337" s="966">
        <f t="shared" si="29"/>
        <v>424512.17643885943</v>
      </c>
      <c r="J337"/>
      <c r="M337" s="72"/>
      <c r="N337" s="610"/>
    </row>
    <row r="338" spans="1:14" ht="13.8" thickBot="1">
      <c r="A338" s="1171" t="s">
        <v>33</v>
      </c>
      <c r="B338" s="448" t="s">
        <v>14</v>
      </c>
      <c r="C338" s="966">
        <f t="shared" si="25"/>
        <v>3330341.4936591601</v>
      </c>
      <c r="D338" s="966">
        <f t="shared" si="25"/>
        <v>4300024.0112683522</v>
      </c>
      <c r="E338" s="966"/>
      <c r="F338" s="966">
        <f t="shared" si="26"/>
        <v>7630365.5049275123</v>
      </c>
      <c r="G338" s="966">
        <f t="shared" si="27"/>
        <v>12668346.542930868</v>
      </c>
      <c r="H338" s="966">
        <f t="shared" si="28"/>
        <v>12668346.542930868</v>
      </c>
      <c r="I338" s="966">
        <f t="shared" si="29"/>
        <v>5037981.0380033553</v>
      </c>
      <c r="J338"/>
      <c r="M338" s="72"/>
      <c r="N338" s="610"/>
    </row>
    <row r="339" spans="1:14" ht="13.8" thickBot="1">
      <c r="A339" s="1171"/>
      <c r="B339" s="448" t="s">
        <v>113</v>
      </c>
      <c r="C339" s="966">
        <f t="shared" si="25"/>
        <v>0</v>
      </c>
      <c r="D339" s="966">
        <f t="shared" si="25"/>
        <v>295269.71999999997</v>
      </c>
      <c r="E339" s="966"/>
      <c r="F339" s="966">
        <f t="shared" si="26"/>
        <v>295269.71999999997</v>
      </c>
      <c r="G339" s="966">
        <f t="shared" si="27"/>
        <v>338234.42365804495</v>
      </c>
      <c r="H339" s="966">
        <f t="shared" si="28"/>
        <v>338234.42365804495</v>
      </c>
      <c r="I339" s="966">
        <f t="shared" si="29"/>
        <v>42964.703658044979</v>
      </c>
      <c r="J339"/>
      <c r="M339" s="72"/>
      <c r="N339" s="610"/>
    </row>
    <row r="340" spans="1:14" ht="13.8" thickBot="1">
      <c r="A340" s="1171"/>
      <c r="B340" s="448" t="s">
        <v>15</v>
      </c>
      <c r="C340" s="966">
        <f t="shared" si="25"/>
        <v>384350.69147283683</v>
      </c>
      <c r="D340" s="966">
        <f t="shared" si="25"/>
        <v>1714262.6948135374</v>
      </c>
      <c r="E340" s="966"/>
      <c r="F340" s="966">
        <f t="shared" si="26"/>
        <v>2098613.3862863742</v>
      </c>
      <c r="G340" s="966">
        <f t="shared" si="27"/>
        <v>2635442.075179778</v>
      </c>
      <c r="H340" s="966">
        <f t="shared" si="28"/>
        <v>2635442.075179778</v>
      </c>
      <c r="I340" s="966">
        <f t="shared" si="29"/>
        <v>536828.68889340386</v>
      </c>
      <c r="J340"/>
      <c r="M340" s="72"/>
      <c r="N340" s="610"/>
    </row>
    <row r="341" spans="1:14" ht="13.8" thickBot="1">
      <c r="A341" s="1172"/>
      <c r="B341" s="448" t="s">
        <v>115</v>
      </c>
      <c r="C341" s="966">
        <f t="shared" si="25"/>
        <v>1715095.3978580658</v>
      </c>
      <c r="D341" s="966">
        <f t="shared" si="25"/>
        <v>2258930.5757382088</v>
      </c>
      <c r="E341" s="966"/>
      <c r="F341" s="966">
        <f t="shared" si="26"/>
        <v>3974025.9735962749</v>
      </c>
      <c r="G341" s="966">
        <f t="shared" si="27"/>
        <v>7851054.7987146322</v>
      </c>
      <c r="H341" s="966">
        <f t="shared" si="28"/>
        <v>7851054.7987146322</v>
      </c>
      <c r="I341" s="966">
        <f t="shared" si="29"/>
        <v>3877028.8251183573</v>
      </c>
      <c r="J341"/>
      <c r="M341" s="72"/>
      <c r="N341" s="610"/>
    </row>
    <row r="342" spans="1:14" ht="13.8" thickBot="1">
      <c r="A342" s="1173" t="s">
        <v>34</v>
      </c>
      <c r="B342" s="892" t="s">
        <v>17</v>
      </c>
      <c r="C342" s="966">
        <f t="shared" si="25"/>
        <v>0</v>
      </c>
      <c r="D342" s="966">
        <f t="shared" si="25"/>
        <v>2932041.3730830941</v>
      </c>
      <c r="E342" s="966"/>
      <c r="F342" s="966">
        <f t="shared" si="26"/>
        <v>2932041.3730830941</v>
      </c>
      <c r="G342" s="966">
        <f t="shared" si="27"/>
        <v>2610105.3926013098</v>
      </c>
      <c r="H342" s="966">
        <f t="shared" si="28"/>
        <v>2610105.3926013098</v>
      </c>
      <c r="I342" s="966">
        <f t="shared" si="29"/>
        <v>-321935.98048178433</v>
      </c>
      <c r="J342"/>
      <c r="M342" s="72"/>
      <c r="N342" s="610"/>
    </row>
    <row r="343" spans="1:14" ht="13.8" thickBot="1">
      <c r="A343" s="1171"/>
      <c r="B343" s="892" t="s">
        <v>145</v>
      </c>
      <c r="C343" s="966">
        <f t="shared" si="25"/>
        <v>0</v>
      </c>
      <c r="D343" s="966">
        <f t="shared" si="25"/>
        <v>236036.75307930607</v>
      </c>
      <c r="E343" s="966"/>
      <c r="F343" s="966">
        <f t="shared" si="26"/>
        <v>236036.75307930607</v>
      </c>
      <c r="G343" s="966">
        <f t="shared" si="27"/>
        <v>0</v>
      </c>
      <c r="H343" s="966">
        <f t="shared" si="28"/>
        <v>0</v>
      </c>
      <c r="I343" s="966">
        <f t="shared" si="29"/>
        <v>-236036.75307930607</v>
      </c>
      <c r="J343"/>
      <c r="M343" s="72"/>
      <c r="N343" s="610"/>
    </row>
    <row r="344" spans="1:14" ht="13.8" thickBot="1">
      <c r="A344" s="1171"/>
      <c r="B344" s="892" t="s">
        <v>146</v>
      </c>
      <c r="C344" s="966">
        <f t="shared" si="25"/>
        <v>0</v>
      </c>
      <c r="D344" s="966">
        <f t="shared" si="25"/>
        <v>48827.535233933289</v>
      </c>
      <c r="E344" s="966"/>
      <c r="F344" s="966">
        <f t="shared" si="26"/>
        <v>48827.535233933289</v>
      </c>
      <c r="G344" s="966">
        <f t="shared" si="27"/>
        <v>0</v>
      </c>
      <c r="H344" s="966">
        <f t="shared" si="28"/>
        <v>0</v>
      </c>
      <c r="I344" s="966">
        <f t="shared" si="29"/>
        <v>-48827.535233933289</v>
      </c>
      <c r="J344"/>
      <c r="M344" s="72"/>
      <c r="N344" s="610"/>
    </row>
    <row r="345" spans="1:14" ht="13.8" thickBot="1">
      <c r="A345" s="1175" t="s">
        <v>35</v>
      </c>
      <c r="B345" s="892" t="s">
        <v>20</v>
      </c>
      <c r="C345" s="966">
        <f t="shared" si="25"/>
        <v>12374.684580303105</v>
      </c>
      <c r="D345" s="966">
        <f t="shared" si="25"/>
        <v>317325.30446066731</v>
      </c>
      <c r="E345" s="966"/>
      <c r="F345" s="966">
        <f t="shared" si="26"/>
        <v>329699.98904097039</v>
      </c>
      <c r="G345" s="966">
        <f t="shared" si="27"/>
        <v>731346.54083539115</v>
      </c>
      <c r="H345" s="966">
        <f t="shared" si="28"/>
        <v>731346.54083539115</v>
      </c>
      <c r="I345" s="966">
        <f t="shared" si="29"/>
        <v>401646.55179442075</v>
      </c>
      <c r="J345"/>
      <c r="M345" s="72"/>
      <c r="N345" s="610"/>
    </row>
    <row r="346" spans="1:14" ht="13.8" thickBot="1">
      <c r="A346" s="1175"/>
      <c r="B346" s="892" t="s">
        <v>19</v>
      </c>
      <c r="C346" s="966">
        <f t="shared" si="25"/>
        <v>1166578.945044951</v>
      </c>
      <c r="D346" s="966">
        <f t="shared" si="25"/>
        <v>7268350.4095818475</v>
      </c>
      <c r="E346" s="966"/>
      <c r="F346" s="966">
        <f t="shared" si="26"/>
        <v>8434929.354626799</v>
      </c>
      <c r="G346" s="966">
        <f t="shared" si="27"/>
        <v>25427402.33536914</v>
      </c>
      <c r="H346" s="966">
        <f t="shared" si="28"/>
        <v>25427402.33536914</v>
      </c>
      <c r="I346" s="966">
        <f t="shared" si="29"/>
        <v>16992472.980742343</v>
      </c>
      <c r="J346"/>
      <c r="M346" s="72"/>
      <c r="N346" s="610"/>
    </row>
    <row r="347" spans="1:14" ht="13.8" thickBot="1">
      <c r="A347" s="1176"/>
      <c r="B347" s="892" t="s">
        <v>21</v>
      </c>
      <c r="C347" s="966">
        <f t="shared" si="25"/>
        <v>3062556.4678124492</v>
      </c>
      <c r="D347" s="966">
        <f t="shared" si="25"/>
        <v>2062980.1256548977</v>
      </c>
      <c r="E347" s="966"/>
      <c r="F347" s="966">
        <f t="shared" si="26"/>
        <v>5125536.5934673473</v>
      </c>
      <c r="G347" s="966">
        <f t="shared" si="27"/>
        <v>6480068.4907724094</v>
      </c>
      <c r="H347" s="966">
        <f t="shared" si="28"/>
        <v>6480068.4907724094</v>
      </c>
      <c r="I347" s="966">
        <f t="shared" si="29"/>
        <v>1354531.897305062</v>
      </c>
      <c r="J347"/>
      <c r="M347" s="72"/>
      <c r="N347" s="610"/>
    </row>
    <row r="348" spans="1:14" ht="13.8" thickBot="1">
      <c r="A348" s="91" t="s">
        <v>119</v>
      </c>
      <c r="B348" s="91" t="s">
        <v>147</v>
      </c>
      <c r="C348" s="967">
        <f t="shared" ref="C348:H348" si="30">SUM(C333:C347)</f>
        <v>22813759.655556548</v>
      </c>
      <c r="D348" s="967">
        <f t="shared" si="30"/>
        <v>30416289.520668112</v>
      </c>
      <c r="E348" s="967">
        <f t="shared" si="30"/>
        <v>0</v>
      </c>
      <c r="F348" s="967">
        <f t="shared" si="30"/>
        <v>53230049.176224649</v>
      </c>
      <c r="G348" s="967">
        <f t="shared" si="30"/>
        <v>114859868.38202515</v>
      </c>
      <c r="H348" s="967">
        <f t="shared" si="30"/>
        <v>114859868.38202515</v>
      </c>
      <c r="I348" s="967">
        <f t="shared" si="29"/>
        <v>61629819.205800503</v>
      </c>
      <c r="J348"/>
      <c r="M348" s="72"/>
      <c r="N348" s="610"/>
    </row>
    <row r="349" spans="1:14">
      <c r="A349" s="606" t="s">
        <v>740</v>
      </c>
      <c r="B349" s="219"/>
      <c r="C349" s="219"/>
      <c r="D349" s="219"/>
      <c r="E349" s="219"/>
      <c r="F349" s="219"/>
      <c r="G349" s="219"/>
      <c r="H349" s="219"/>
      <c r="I349" s="219"/>
      <c r="J349"/>
      <c r="M349" s="72"/>
      <c r="N349" s="610"/>
    </row>
    <row r="350" spans="1:14">
      <c r="A350" s="7" t="s">
        <v>151</v>
      </c>
      <c r="J350" s="219"/>
    </row>
    <row r="351" spans="1:14">
      <c r="I351" s="728"/>
    </row>
    <row r="353" spans="1:5" ht="13.8" thickBot="1">
      <c r="A353" s="1192" t="s">
        <v>643</v>
      </c>
      <c r="B353" s="1192"/>
      <c r="C353" s="1192"/>
      <c r="D353" s="1192"/>
      <c r="E353" s="1192"/>
    </row>
    <row r="354" spans="1:5" ht="13.8" thickTop="1">
      <c r="A354" s="1193" t="s">
        <v>644</v>
      </c>
      <c r="B354" s="1194"/>
      <c r="C354" s="1194"/>
      <c r="D354" s="1194"/>
      <c r="E354" s="1195"/>
    </row>
    <row r="355" spans="1:5">
      <c r="A355" s="968" t="s">
        <v>645</v>
      </c>
      <c r="B355" s="968" t="s">
        <v>646</v>
      </c>
      <c r="C355" s="968" t="s">
        <v>647</v>
      </c>
      <c r="D355" s="968" t="s">
        <v>648</v>
      </c>
      <c r="E355" s="968" t="s">
        <v>649</v>
      </c>
    </row>
    <row r="356" spans="1:5">
      <c r="A356" s="969">
        <v>6.5799999999999997E-2</v>
      </c>
      <c r="B356" s="969">
        <v>6.5799999999999997E-2</v>
      </c>
      <c r="C356" s="969">
        <v>6.5799999999999997E-2</v>
      </c>
      <c r="D356" s="969">
        <v>0.03</v>
      </c>
      <c r="E356" s="969">
        <v>0.1</v>
      </c>
    </row>
    <row r="357" spans="1:5">
      <c r="A357" s="7" t="s">
        <v>650</v>
      </c>
    </row>
  </sheetData>
  <mergeCells count="96">
    <mergeCell ref="A345:A347"/>
    <mergeCell ref="A353:E353"/>
    <mergeCell ref="A354:E354"/>
    <mergeCell ref="A321:A323"/>
    <mergeCell ref="A324:A326"/>
    <mergeCell ref="A333:A337"/>
    <mergeCell ref="A338:A341"/>
    <mergeCell ref="A342:A344"/>
    <mergeCell ref="A296:A299"/>
    <mergeCell ref="A300:A302"/>
    <mergeCell ref="A303:A305"/>
    <mergeCell ref="A312:A316"/>
    <mergeCell ref="A317:A320"/>
    <mergeCell ref="A269:A273"/>
    <mergeCell ref="A274:A277"/>
    <mergeCell ref="A278:A280"/>
    <mergeCell ref="A281:A283"/>
    <mergeCell ref="A291:A295"/>
    <mergeCell ref="D234:H234"/>
    <mergeCell ref="A235:A239"/>
    <mergeCell ref="A240:A243"/>
    <mergeCell ref="A244:A246"/>
    <mergeCell ref="A247:A249"/>
    <mergeCell ref="D201:H201"/>
    <mergeCell ref="A202:A206"/>
    <mergeCell ref="A207:A210"/>
    <mergeCell ref="A211:A213"/>
    <mergeCell ref="A214:A216"/>
    <mergeCell ref="D167:H167"/>
    <mergeCell ref="A168:A172"/>
    <mergeCell ref="A173:A176"/>
    <mergeCell ref="A177:A179"/>
    <mergeCell ref="A180:A182"/>
    <mergeCell ref="D133:H133"/>
    <mergeCell ref="A134:A138"/>
    <mergeCell ref="A139:A142"/>
    <mergeCell ref="A143:A145"/>
    <mergeCell ref="A146:A148"/>
    <mergeCell ref="A87:A92"/>
    <mergeCell ref="A93:A97"/>
    <mergeCell ref="A98:A101"/>
    <mergeCell ref="A102:A105"/>
    <mergeCell ref="B117:D117"/>
    <mergeCell ref="C100:H101"/>
    <mergeCell ref="A76:A79"/>
    <mergeCell ref="L84:S84"/>
    <mergeCell ref="U84:AB84"/>
    <mergeCell ref="A85:A86"/>
    <mergeCell ref="B85:B86"/>
    <mergeCell ref="C79:H79"/>
    <mergeCell ref="A59:A60"/>
    <mergeCell ref="B59:B60"/>
    <mergeCell ref="A61:A66"/>
    <mergeCell ref="A67:A71"/>
    <mergeCell ref="A72:A75"/>
    <mergeCell ref="A46:A49"/>
    <mergeCell ref="A50:A53"/>
    <mergeCell ref="A58:H58"/>
    <mergeCell ref="L58:S58"/>
    <mergeCell ref="U58:AB58"/>
    <mergeCell ref="U33:AB33"/>
    <mergeCell ref="A34:A35"/>
    <mergeCell ref="B34:B35"/>
    <mergeCell ref="A36:A41"/>
    <mergeCell ref="A42:A45"/>
    <mergeCell ref="A17:A20"/>
    <mergeCell ref="A21:A24"/>
    <mergeCell ref="C23:H24"/>
    <mergeCell ref="A25:A28"/>
    <mergeCell ref="L33:S33"/>
    <mergeCell ref="C28:H28"/>
    <mergeCell ref="A8:H8"/>
    <mergeCell ref="U8:AB8"/>
    <mergeCell ref="A9:A10"/>
    <mergeCell ref="B9:B10"/>
    <mergeCell ref="A11:A16"/>
    <mergeCell ref="A5:H5"/>
    <mergeCell ref="M5:T5"/>
    <mergeCell ref="A6:H6"/>
    <mergeCell ref="M6:T6"/>
    <mergeCell ref="A7:H7"/>
    <mergeCell ref="M7:T7"/>
    <mergeCell ref="A1:T1"/>
    <mergeCell ref="A2:T2"/>
    <mergeCell ref="A3:T3"/>
    <mergeCell ref="A4:I4"/>
    <mergeCell ref="M4:T4"/>
    <mergeCell ref="C74:H75"/>
    <mergeCell ref="B122:E122"/>
    <mergeCell ref="B124:E126"/>
    <mergeCell ref="C48:H49"/>
    <mergeCell ref="B114:D114"/>
    <mergeCell ref="B115:E115"/>
    <mergeCell ref="B121:E121"/>
    <mergeCell ref="B119:D119"/>
    <mergeCell ref="B123:E123"/>
  </mergeCells>
  <pageMargins left="0.7" right="0.7" top="0.75" bottom="0.75" header="0.3" footer="0.3"/>
  <pageSetup scale="11" orientation="landscape" verticalDpi="200" r:id="rId1"/>
  <headerFooter alignWithMargins="0"/>
  <rowBreaks count="1" manualBreakCount="1">
    <brk id="5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7DC88-CB22-4068-82E0-CEFBAB84BA98}">
  <sheetPr>
    <pageSetUpPr fitToPage="1"/>
  </sheetPr>
  <dimension ref="A1:AB299"/>
  <sheetViews>
    <sheetView zoomScaleNormal="100" zoomScaleSheetLayoutView="100" workbookViewId="0">
      <selection sqref="A1:T1"/>
    </sheetView>
  </sheetViews>
  <sheetFormatPr defaultRowHeight="13.2"/>
  <cols>
    <col min="1" max="1" width="25.6640625" customWidth="1"/>
    <col min="2" max="2" width="37.33203125" style="1" customWidth="1"/>
    <col min="3" max="3" width="25.33203125" style="32" customWidth="1"/>
    <col min="4" max="4" width="17.33203125" style="32" customWidth="1"/>
    <col min="5" max="5" width="17.6640625" style="32" customWidth="1"/>
    <col min="6" max="6" width="14.6640625" style="32" customWidth="1"/>
    <col min="7" max="7" width="17.44140625" style="32" customWidth="1"/>
    <col min="8" max="10" width="15.33203125" style="32" customWidth="1"/>
    <col min="11" max="11" width="0.5546875" style="430" customWidth="1"/>
    <col min="12" max="12" width="29.33203125" style="32" customWidth="1"/>
    <col min="13" max="13" width="15" style="32" bestFit="1" customWidth="1"/>
    <col min="14" max="14" width="12.6640625" customWidth="1"/>
    <col min="15" max="15" width="15.33203125" bestFit="1" customWidth="1"/>
    <col min="16" max="17" width="12.6640625" customWidth="1"/>
    <col min="18" max="18" width="5.6640625" customWidth="1"/>
    <col min="21" max="21" width="11.33203125" bestFit="1" customWidth="1"/>
  </cols>
  <sheetData>
    <row r="1" spans="1:28">
      <c r="A1" s="1196" t="str">
        <f>Cover!B8</f>
        <v>Evergy Missouri West, Inc. Evaluation, Measurement, and Verification Report: Databook</v>
      </c>
      <c r="B1" s="1196"/>
      <c r="C1" s="1196"/>
      <c r="D1" s="1196"/>
      <c r="E1" s="1196"/>
      <c r="F1" s="1196"/>
      <c r="G1" s="1196"/>
      <c r="H1" s="1196"/>
      <c r="I1" s="1196"/>
      <c r="J1" s="1196"/>
      <c r="K1" s="1196"/>
      <c r="L1" s="1196"/>
      <c r="M1" s="1196"/>
      <c r="N1" s="1196"/>
      <c r="O1" s="1196"/>
      <c r="P1" s="1196"/>
      <c r="Q1" s="1196"/>
      <c r="R1" s="1196"/>
      <c r="S1" s="1196"/>
      <c r="T1" s="1196"/>
    </row>
    <row r="2" spans="1:28" ht="35.25" customHeight="1">
      <c r="A2" s="1197"/>
      <c r="B2" s="1197"/>
      <c r="C2" s="1197"/>
      <c r="D2" s="1197"/>
      <c r="E2" s="1197"/>
      <c r="F2" s="1197"/>
      <c r="G2" s="1197"/>
      <c r="H2" s="1197"/>
      <c r="I2" s="1197"/>
      <c r="J2" s="1197"/>
      <c r="K2" s="1197"/>
      <c r="L2" s="1197"/>
      <c r="M2" s="1197"/>
      <c r="N2" s="1197"/>
      <c r="O2" s="1197"/>
      <c r="P2" s="1197"/>
      <c r="Q2" s="1197"/>
      <c r="R2" s="1197"/>
      <c r="S2" s="1197"/>
      <c r="T2" s="1197"/>
    </row>
    <row r="3" spans="1:28">
      <c r="A3" s="1198"/>
      <c r="B3" s="1198"/>
      <c r="C3" s="1198"/>
      <c r="D3" s="1198"/>
      <c r="E3" s="1198"/>
      <c r="F3" s="1198"/>
      <c r="G3" s="1198"/>
      <c r="H3" s="1198"/>
      <c r="I3" s="1198"/>
      <c r="J3" s="1198"/>
      <c r="K3" s="1198"/>
      <c r="L3" s="1198"/>
      <c r="M3" s="1198"/>
      <c r="N3" s="1198"/>
      <c r="O3" s="1198"/>
      <c r="P3" s="1198"/>
      <c r="Q3" s="1198"/>
      <c r="R3" s="1198"/>
      <c r="S3" s="1198"/>
      <c r="T3" s="1198"/>
    </row>
    <row r="4" spans="1:28" ht="30" customHeight="1">
      <c r="A4" s="1199" t="s">
        <v>41</v>
      </c>
      <c r="B4" s="1199"/>
      <c r="C4" s="1199"/>
      <c r="D4" s="1199"/>
      <c r="E4" s="1199"/>
      <c r="F4" s="1199"/>
      <c r="G4" s="1199"/>
      <c r="H4" s="1199"/>
      <c r="I4" s="1199"/>
      <c r="J4" s="4"/>
      <c r="K4" s="426"/>
      <c r="L4" s="4"/>
      <c r="M4" s="1200" t="s">
        <v>42</v>
      </c>
      <c r="N4" s="1200"/>
      <c r="O4" s="1200"/>
      <c r="P4" s="1200"/>
      <c r="Q4" s="1200"/>
      <c r="R4" s="1200"/>
      <c r="S4" s="1200"/>
      <c r="T4" s="1200"/>
    </row>
    <row r="5" spans="1:28" ht="13.5" customHeight="1">
      <c r="A5" s="1201"/>
      <c r="B5" s="1201"/>
      <c r="C5" s="1201"/>
      <c r="D5" s="1201"/>
      <c r="E5" s="1201"/>
      <c r="F5" s="1201"/>
      <c r="G5" s="1201"/>
      <c r="H5" s="1201"/>
      <c r="I5" s="856"/>
      <c r="J5" s="474"/>
      <c r="K5" s="426"/>
      <c r="L5" s="4"/>
      <c r="M5" s="1202"/>
      <c r="N5" s="1202"/>
      <c r="O5" s="1202"/>
      <c r="P5" s="1202"/>
      <c r="Q5" s="1202"/>
      <c r="R5" s="1202"/>
      <c r="S5" s="1202"/>
      <c r="T5" s="1202"/>
    </row>
    <row r="6" spans="1:28" ht="13.5" customHeight="1">
      <c r="A6" s="1203" t="s">
        <v>422</v>
      </c>
      <c r="B6" s="1203"/>
      <c r="C6" s="1203"/>
      <c r="D6" s="1203"/>
      <c r="E6" s="1203"/>
      <c r="F6" s="1203"/>
      <c r="G6" s="1203"/>
      <c r="H6" s="1203"/>
      <c r="I6" s="854"/>
      <c r="J6" s="474"/>
      <c r="K6" s="426"/>
      <c r="L6" s="4"/>
      <c r="M6" s="1202"/>
      <c r="N6" s="1202"/>
      <c r="O6" s="1202"/>
      <c r="P6" s="1202"/>
      <c r="Q6" s="1202"/>
      <c r="R6" s="1202"/>
      <c r="S6" s="1202"/>
      <c r="T6" s="1202"/>
    </row>
    <row r="7" spans="1:28" ht="13.5" customHeight="1">
      <c r="A7" s="1201"/>
      <c r="B7" s="1201"/>
      <c r="C7" s="1201"/>
      <c r="D7" s="1201"/>
      <c r="E7" s="1201"/>
      <c r="F7" s="1201"/>
      <c r="G7" s="1201"/>
      <c r="H7" s="1201"/>
      <c r="I7" s="856"/>
      <c r="J7" s="474"/>
      <c r="K7" s="426"/>
      <c r="L7" s="4"/>
      <c r="M7" s="1202"/>
      <c r="N7" s="1202"/>
      <c r="O7" s="1202"/>
      <c r="P7" s="1202"/>
      <c r="Q7" s="1202"/>
      <c r="R7" s="1202"/>
      <c r="S7" s="1202"/>
      <c r="T7" s="1202"/>
    </row>
    <row r="8" spans="1:28" ht="13.5" customHeight="1">
      <c r="A8" s="1158" t="s">
        <v>163</v>
      </c>
      <c r="B8" s="1158"/>
      <c r="C8" s="1158"/>
      <c r="D8" s="1158"/>
      <c r="E8" s="1158"/>
      <c r="F8" s="1158"/>
      <c r="G8" s="1158"/>
      <c r="H8" s="1158"/>
      <c r="I8" s="4"/>
      <c r="J8" s="345"/>
      <c r="K8" s="426"/>
      <c r="L8" s="4" t="s">
        <v>164</v>
      </c>
      <c r="M8"/>
      <c r="N8" s="4"/>
      <c r="O8" s="4"/>
      <c r="P8" s="4"/>
      <c r="Q8" s="4"/>
      <c r="R8" s="4"/>
      <c r="S8" s="4"/>
      <c r="T8" s="4"/>
      <c r="U8" s="1158" t="s">
        <v>165</v>
      </c>
      <c r="V8" s="1158"/>
      <c r="W8" s="1158"/>
      <c r="X8" s="1158"/>
      <c r="Y8" s="1158"/>
      <c r="Z8" s="1158"/>
      <c r="AA8" s="1158"/>
      <c r="AB8" s="1158"/>
    </row>
    <row r="9" spans="1:28" ht="13.8" thickBot="1">
      <c r="A9" s="1159" t="s">
        <v>23</v>
      </c>
      <c r="B9" s="1159" t="s">
        <v>46</v>
      </c>
      <c r="C9" s="848"/>
      <c r="D9" s="848" t="s">
        <v>24</v>
      </c>
      <c r="E9" s="301"/>
      <c r="F9" s="848"/>
      <c r="G9" s="848" t="s">
        <v>25</v>
      </c>
      <c r="H9" s="848"/>
      <c r="I9"/>
      <c r="J9" s="346"/>
      <c r="K9" s="426"/>
      <c r="L9" s="4"/>
      <c r="M9" s="4"/>
      <c r="N9" s="4"/>
      <c r="O9" s="4"/>
      <c r="P9" s="4"/>
      <c r="Q9" s="4"/>
      <c r="R9" s="4"/>
      <c r="W9" s="7"/>
      <c r="X9" s="10"/>
    </row>
    <row r="10" spans="1:28" ht="38.700000000000003" customHeight="1" thickTop="1" thickBot="1">
      <c r="A10" s="1160"/>
      <c r="B10" s="1160"/>
      <c r="C10" s="846" t="s">
        <v>26</v>
      </c>
      <c r="D10" s="846" t="s">
        <v>27</v>
      </c>
      <c r="E10" s="439" t="s">
        <v>28</v>
      </c>
      <c r="F10" s="440" t="s">
        <v>29</v>
      </c>
      <c r="G10" s="846" t="s">
        <v>27</v>
      </c>
      <c r="H10" s="846" t="s">
        <v>30</v>
      </c>
      <c r="I10"/>
      <c r="J10" s="347"/>
      <c r="K10" s="427"/>
      <c r="L10" s="476"/>
      <c r="M10" s="310" t="s">
        <v>47</v>
      </c>
      <c r="N10" s="310" t="s">
        <v>48</v>
      </c>
      <c r="O10" s="310" t="s">
        <v>49</v>
      </c>
      <c r="P10" s="310" t="s">
        <v>50</v>
      </c>
      <c r="W10" s="7"/>
      <c r="X10" s="10"/>
    </row>
    <row r="11" spans="1:28" ht="13.8" thickTop="1">
      <c r="A11" s="1167" t="s">
        <v>32</v>
      </c>
      <c r="B11" s="558" t="s">
        <v>51</v>
      </c>
      <c r="C11" s="557">
        <v>64725915.430500135</v>
      </c>
      <c r="D11" s="557">
        <v>56989183.858166844</v>
      </c>
      <c r="E11" s="556">
        <v>0.88046933719090226</v>
      </c>
      <c r="F11" s="557">
        <v>102092112.693396</v>
      </c>
      <c r="G11" s="557">
        <v>52521156.074194722</v>
      </c>
      <c r="H11" s="555">
        <v>0.51444871389748548</v>
      </c>
      <c r="I11" s="464"/>
      <c r="J11" s="348"/>
      <c r="K11" s="428"/>
      <c r="L11" s="559"/>
      <c r="M11" s="477"/>
      <c r="U11" s="464"/>
      <c r="W11" s="7"/>
      <c r="X11" s="10"/>
    </row>
    <row r="12" spans="1:28" ht="13.8" thickBot="1">
      <c r="A12" s="1164"/>
      <c r="B12" s="49" t="s">
        <v>9</v>
      </c>
      <c r="C12" s="853">
        <v>50198996.918100134</v>
      </c>
      <c r="D12" s="853">
        <v>43069646.288674608</v>
      </c>
      <c r="E12" s="298">
        <v>0.85797822532077506</v>
      </c>
      <c r="F12" s="853">
        <v>38710762.008495964</v>
      </c>
      <c r="G12" s="853">
        <v>41346860.43712762</v>
      </c>
      <c r="H12" s="297">
        <v>1.0680973014184816</v>
      </c>
      <c r="I12" s="464"/>
      <c r="J12" s="348"/>
      <c r="K12" s="428"/>
      <c r="L12" s="7" t="s">
        <v>52</v>
      </c>
      <c r="M12" s="562">
        <v>43069646.288674608</v>
      </c>
      <c r="N12" s="464">
        <v>0.40064108707783996</v>
      </c>
      <c r="O12" s="564">
        <v>41346860.43712762</v>
      </c>
      <c r="P12" s="464">
        <v>0.41688521206115547</v>
      </c>
      <c r="U12" s="464">
        <v>3.800631971657209E-2</v>
      </c>
      <c r="W12" s="7"/>
      <c r="X12" s="10"/>
    </row>
    <row r="13" spans="1:28" ht="13.8" thickBot="1">
      <c r="A13" s="1164"/>
      <c r="B13" s="49" t="s">
        <v>10</v>
      </c>
      <c r="C13" s="853">
        <v>5942836.3399999999</v>
      </c>
      <c r="D13" s="853">
        <v>6179481.4180539101</v>
      </c>
      <c r="E13" s="298">
        <v>1.0398202246393866</v>
      </c>
      <c r="F13" s="853">
        <v>30079932.355800048</v>
      </c>
      <c r="G13" s="853">
        <v>3769483.6650128849</v>
      </c>
      <c r="H13" s="297">
        <v>0.1253155632275233</v>
      </c>
      <c r="I13" s="464"/>
      <c r="J13" s="348"/>
      <c r="K13" s="429"/>
      <c r="L13" s="7" t="s">
        <v>10</v>
      </c>
      <c r="M13" s="562">
        <v>6179481.4180539101</v>
      </c>
      <c r="N13" s="464">
        <v>5.7482574533179835E-2</v>
      </c>
      <c r="O13" s="564">
        <v>3769483.6650128849</v>
      </c>
      <c r="P13" s="464">
        <v>3.800631971657209E-2</v>
      </c>
      <c r="U13" s="464">
        <v>0.41688521206115547</v>
      </c>
      <c r="W13" s="7"/>
      <c r="X13" s="10"/>
    </row>
    <row r="14" spans="1:28" ht="13.5" customHeight="1" thickBot="1">
      <c r="A14" s="1164"/>
      <c r="B14" s="853" t="s">
        <v>11</v>
      </c>
      <c r="C14" s="853">
        <v>0</v>
      </c>
      <c r="D14" s="853">
        <v>0</v>
      </c>
      <c r="E14" s="298" t="s">
        <v>54</v>
      </c>
      <c r="F14" s="853">
        <v>17603947.083100002</v>
      </c>
      <c r="G14" s="853">
        <v>0</v>
      </c>
      <c r="H14" s="297">
        <v>0</v>
      </c>
      <c r="I14" s="464"/>
      <c r="J14" s="349"/>
      <c r="K14" s="429"/>
      <c r="L14" s="7" t="s">
        <v>11</v>
      </c>
      <c r="M14" s="562">
        <v>0</v>
      </c>
      <c r="N14" s="464">
        <v>0</v>
      </c>
      <c r="O14" s="564">
        <v>0</v>
      </c>
      <c r="P14" s="464">
        <v>0</v>
      </c>
      <c r="U14" s="464">
        <v>0</v>
      </c>
      <c r="W14" s="7"/>
      <c r="X14" s="10"/>
    </row>
    <row r="15" spans="1:28" ht="13.8" thickBot="1">
      <c r="A15" s="1164"/>
      <c r="B15" s="853" t="s">
        <v>53</v>
      </c>
      <c r="C15" s="853">
        <v>5863545</v>
      </c>
      <c r="D15" s="853">
        <v>5120961</v>
      </c>
      <c r="E15" s="298">
        <v>0.87335579414842046</v>
      </c>
      <c r="F15" s="853">
        <v>12127507.8408</v>
      </c>
      <c r="G15" s="853">
        <v>5120961</v>
      </c>
      <c r="H15" s="297">
        <v>0.42225996199910037</v>
      </c>
      <c r="I15" s="464"/>
      <c r="J15" s="349"/>
      <c r="K15" s="429"/>
      <c r="L15" s="7" t="s">
        <v>55</v>
      </c>
      <c r="M15" s="562">
        <v>5120961</v>
      </c>
      <c r="N15" s="464">
        <v>4.7636039733688719E-2</v>
      </c>
      <c r="O15" s="564">
        <v>5120961</v>
      </c>
      <c r="P15" s="464">
        <v>5.1632769450250811E-2</v>
      </c>
      <c r="U15" s="464">
        <v>2.3027230767585768E-2</v>
      </c>
      <c r="W15" s="7"/>
      <c r="X15" s="10"/>
    </row>
    <row r="16" spans="1:28" ht="13.8" thickBot="1">
      <c r="A16" s="1165"/>
      <c r="B16" s="853" t="s">
        <v>56</v>
      </c>
      <c r="C16" s="853">
        <v>2720537.1723999968</v>
      </c>
      <c r="D16" s="853">
        <v>2619095.1514383266</v>
      </c>
      <c r="E16" s="298">
        <v>0.96271250325457591</v>
      </c>
      <c r="F16" s="853">
        <v>3569963.4051999673</v>
      </c>
      <c r="G16" s="853">
        <v>2283850.9720542207</v>
      </c>
      <c r="H16" s="297">
        <v>0.63974072359609901</v>
      </c>
      <c r="I16" s="464"/>
      <c r="J16" s="349"/>
      <c r="K16" s="427"/>
      <c r="L16" s="7" t="s">
        <v>56</v>
      </c>
      <c r="M16" s="562">
        <v>2619095.1514383266</v>
      </c>
      <c r="N16" s="464">
        <v>2.4363263203962614E-2</v>
      </c>
      <c r="O16" s="564">
        <v>2283850.9720542207</v>
      </c>
      <c r="P16" s="464">
        <v>2.3027230767585768E-2</v>
      </c>
      <c r="U16" s="464">
        <v>7.5504459662422738E-2</v>
      </c>
      <c r="W16" s="7"/>
    </row>
    <row r="17" spans="1:24" ht="13.8" thickBot="1">
      <c r="A17" s="1163" t="s">
        <v>33</v>
      </c>
      <c r="B17" s="554" t="s">
        <v>57</v>
      </c>
      <c r="C17" s="554">
        <v>28410564.804950304</v>
      </c>
      <c r="D17" s="554">
        <v>26233623.793359783</v>
      </c>
      <c r="E17" s="556">
        <v>0.92337565175011205</v>
      </c>
      <c r="F17" s="554">
        <v>55020169.459200166</v>
      </c>
      <c r="G17" s="554">
        <v>22380274.944678731</v>
      </c>
      <c r="H17" s="553">
        <v>0.40676492211232962</v>
      </c>
      <c r="I17" s="464"/>
      <c r="J17" s="349"/>
      <c r="K17" s="427"/>
      <c r="L17" s="7"/>
      <c r="M17" s="476"/>
      <c r="O17" s="564"/>
      <c r="P17" s="464"/>
      <c r="U17" s="464"/>
      <c r="W17" s="7"/>
    </row>
    <row r="18" spans="1:24" ht="13.8" thickBot="1">
      <c r="A18" s="1164"/>
      <c r="B18" s="853" t="s">
        <v>14</v>
      </c>
      <c r="C18" s="853">
        <v>10069991.69655004</v>
      </c>
      <c r="D18" s="853">
        <v>9360707.2934052572</v>
      </c>
      <c r="E18" s="298">
        <v>0.92956454935431754</v>
      </c>
      <c r="F18" s="853">
        <v>19717746.234600089</v>
      </c>
      <c r="G18" s="853">
        <v>7488565.8347242065</v>
      </c>
      <c r="H18" s="297">
        <v>0.37978812312654187</v>
      </c>
      <c r="I18" s="464"/>
      <c r="J18" s="349"/>
      <c r="K18" s="427"/>
      <c r="L18" s="7" t="s">
        <v>58</v>
      </c>
      <c r="M18" s="562">
        <v>9360707.2934052572</v>
      </c>
      <c r="N18" s="464">
        <v>8.7074872189825819E-2</v>
      </c>
      <c r="O18" s="564">
        <v>7488565.8347242065</v>
      </c>
      <c r="P18" s="464">
        <v>7.5504459662422738E-2</v>
      </c>
      <c r="U18" s="464">
        <v>4.389754898784308E-2</v>
      </c>
    </row>
    <row r="19" spans="1:24" ht="13.8" thickBot="1">
      <c r="A19" s="1164"/>
      <c r="B19" s="853" t="s">
        <v>59</v>
      </c>
      <c r="C19" s="853">
        <v>5148380.4384002676</v>
      </c>
      <c r="D19" s="853">
        <v>4353778.3999545258</v>
      </c>
      <c r="E19" s="298">
        <v>0.84565980545667585</v>
      </c>
      <c r="F19" s="853">
        <v>10014278.224600077</v>
      </c>
      <c r="G19" s="853">
        <v>4353778.3999545258</v>
      </c>
      <c r="H19" s="297">
        <v>0.43475708406617547</v>
      </c>
      <c r="I19" s="464"/>
      <c r="J19" s="349"/>
      <c r="K19" s="427"/>
      <c r="L19" s="7" t="s">
        <v>60</v>
      </c>
      <c r="M19" s="562">
        <v>4353778.3999545258</v>
      </c>
      <c r="N19" s="464">
        <v>4.0499578272888519E-2</v>
      </c>
      <c r="O19" s="564">
        <v>4353778.3999545258</v>
      </c>
      <c r="P19" s="464">
        <v>4.389754898784308E-2</v>
      </c>
      <c r="U19" s="464">
        <v>0.10625008603505239</v>
      </c>
      <c r="W19" s="7"/>
    </row>
    <row r="20" spans="1:24" ht="13.8" thickBot="1">
      <c r="A20" s="1164"/>
      <c r="B20" s="853" t="s">
        <v>61</v>
      </c>
      <c r="C20" s="853">
        <v>13192192.67</v>
      </c>
      <c r="D20" s="853">
        <v>12519138.1</v>
      </c>
      <c r="E20" s="298">
        <v>0.94898084140852679</v>
      </c>
      <c r="F20" s="853">
        <v>25288145</v>
      </c>
      <c r="G20" s="853">
        <v>10537930.710000001</v>
      </c>
      <c r="H20" s="297">
        <v>0.41671426314583376</v>
      </c>
      <c r="I20" s="464"/>
      <c r="J20" s="349"/>
      <c r="K20" s="428"/>
      <c r="L20" s="7" t="s">
        <v>62</v>
      </c>
      <c r="M20" s="562">
        <v>12519138.1</v>
      </c>
      <c r="N20" s="464">
        <v>0.11645512628647949</v>
      </c>
      <c r="O20" s="564">
        <v>10537930.710000001</v>
      </c>
      <c r="P20" s="464">
        <v>0.10625008603505239</v>
      </c>
      <c r="U20" s="464">
        <v>5.1632769450250811E-2</v>
      </c>
      <c r="W20" s="7"/>
      <c r="X20" s="10"/>
    </row>
    <row r="21" spans="1:24" ht="13.8" thickBot="1">
      <c r="A21" s="1164" t="s">
        <v>34</v>
      </c>
      <c r="B21" s="554" t="s">
        <v>63</v>
      </c>
      <c r="C21" s="554">
        <v>21011479</v>
      </c>
      <c r="D21" s="554">
        <v>21011479</v>
      </c>
      <c r="E21" s="551">
        <v>1</v>
      </c>
      <c r="F21" s="554">
        <v>21070771.90000008</v>
      </c>
      <c r="G21" s="554">
        <v>21011479</v>
      </c>
      <c r="H21" s="553">
        <v>0.99718601196569923</v>
      </c>
      <c r="I21" s="464"/>
      <c r="J21" s="349"/>
      <c r="K21" s="428"/>
      <c r="L21" s="7"/>
      <c r="M21" s="477"/>
      <c r="O21" s="564"/>
      <c r="P21" s="464">
        <v>0</v>
      </c>
      <c r="U21" s="464"/>
      <c r="W21" s="7"/>
      <c r="X21" s="10"/>
    </row>
    <row r="22" spans="1:24" ht="13.5" customHeight="1" thickBot="1">
      <c r="A22" s="1164"/>
      <c r="B22" s="853" t="s">
        <v>17</v>
      </c>
      <c r="C22" s="853">
        <v>21011479</v>
      </c>
      <c r="D22" s="853">
        <v>21011479</v>
      </c>
      <c r="E22" s="298">
        <v>1</v>
      </c>
      <c r="F22" s="853">
        <v>21070771.90000008</v>
      </c>
      <c r="G22" s="853">
        <v>21011479</v>
      </c>
      <c r="H22" s="297">
        <v>0.99718601196569923</v>
      </c>
      <c r="I22" s="464"/>
      <c r="J22" s="349"/>
      <c r="K22" s="427"/>
      <c r="L22" s="7" t="s">
        <v>64</v>
      </c>
      <c r="M22" s="562">
        <v>21011479</v>
      </c>
      <c r="N22" s="464">
        <v>0.1954523083670362</v>
      </c>
      <c r="O22" s="564">
        <v>21011479</v>
      </c>
      <c r="P22" s="464">
        <v>0.21185102776916021</v>
      </c>
      <c r="U22" s="464">
        <v>0.21185102776916021</v>
      </c>
      <c r="W22" s="7"/>
    </row>
    <row r="23" spans="1:24" ht="13.8" thickBot="1">
      <c r="A23" s="1164"/>
      <c r="B23" s="853" t="s">
        <v>65</v>
      </c>
      <c r="C23" s="1168" t="s">
        <v>66</v>
      </c>
      <c r="D23" s="1168"/>
      <c r="E23" s="1168"/>
      <c r="F23" s="1168"/>
      <c r="G23" s="1168"/>
      <c r="H23" s="1168"/>
      <c r="I23" s="464"/>
      <c r="J23" s="349"/>
      <c r="K23" s="427"/>
      <c r="L23" s="7"/>
      <c r="M23"/>
      <c r="O23" s="564"/>
      <c r="P23" s="464"/>
      <c r="U23" s="464">
        <v>3.2199331547580964E-2</v>
      </c>
      <c r="W23" s="7"/>
    </row>
    <row r="24" spans="1:24" ht="13.5" customHeight="1" thickBot="1">
      <c r="A24" s="1165"/>
      <c r="B24" s="853" t="s">
        <v>67</v>
      </c>
      <c r="C24" s="1169"/>
      <c r="D24" s="1169"/>
      <c r="E24" s="1169"/>
      <c r="F24" s="1169"/>
      <c r="G24" s="1169"/>
      <c r="H24" s="1169"/>
      <c r="I24" s="464"/>
      <c r="J24" s="349"/>
      <c r="K24" s="429"/>
      <c r="L24" s="7"/>
      <c r="M24" s="477"/>
      <c r="O24" s="564"/>
      <c r="P24" s="464"/>
      <c r="U24" s="331">
        <v>7.4601400237651828E-4</v>
      </c>
      <c r="W24" s="7"/>
    </row>
    <row r="25" spans="1:24" ht="13.5" customHeight="1" thickBot="1">
      <c r="A25" s="1163" t="s">
        <v>35</v>
      </c>
      <c r="B25" s="554" t="s">
        <v>68</v>
      </c>
      <c r="C25" s="554">
        <v>5799486</v>
      </c>
      <c r="D25" s="554">
        <v>3267534</v>
      </c>
      <c r="E25" s="551">
        <v>0.56341786151393414</v>
      </c>
      <c r="F25" s="554">
        <v>6223140.0000000019</v>
      </c>
      <c r="G25" s="554">
        <v>3267534</v>
      </c>
      <c r="H25" s="553">
        <v>0.52506194622007529</v>
      </c>
      <c r="I25" s="464"/>
      <c r="J25" s="349"/>
      <c r="K25" s="429"/>
      <c r="L25" s="7"/>
      <c r="M25" s="477"/>
      <c r="O25" s="564"/>
      <c r="P25" s="464"/>
      <c r="U25" s="331"/>
      <c r="W25" s="7"/>
    </row>
    <row r="26" spans="1:24" ht="13.8" thickBot="1">
      <c r="A26" s="1164"/>
      <c r="B26" s="853" t="s">
        <v>20</v>
      </c>
      <c r="C26" s="853">
        <v>143220</v>
      </c>
      <c r="D26" s="853">
        <v>73990</v>
      </c>
      <c r="E26" s="298">
        <v>0.51661779081133918</v>
      </c>
      <c r="F26" s="853">
        <v>79002.000000000422</v>
      </c>
      <c r="G26" s="853">
        <v>73990</v>
      </c>
      <c r="H26" s="297">
        <v>0.93655856813751048</v>
      </c>
      <c r="I26" s="464"/>
      <c r="J26" s="349"/>
      <c r="K26" s="428"/>
      <c r="L26" s="7" t="s">
        <v>69</v>
      </c>
      <c r="M26" s="562">
        <v>73990</v>
      </c>
      <c r="N26" s="464">
        <v>6.8826741306868538E-4</v>
      </c>
      <c r="O26" s="564">
        <v>73990</v>
      </c>
      <c r="P26" s="464">
        <v>7.4601400237651828E-4</v>
      </c>
      <c r="W26" s="7"/>
    </row>
    <row r="27" spans="1:24" ht="13.8" thickBot="1">
      <c r="A27" s="1164"/>
      <c r="B27" s="853" t="s">
        <v>19</v>
      </c>
      <c r="C27" s="853">
        <v>5656266</v>
      </c>
      <c r="D27" s="853">
        <v>3193544</v>
      </c>
      <c r="E27" s="298">
        <v>0.56460286697973538</v>
      </c>
      <c r="F27" s="853">
        <v>6144138.0000000019</v>
      </c>
      <c r="G27" s="853">
        <v>3193544</v>
      </c>
      <c r="H27" s="297">
        <v>0.51977087754213835</v>
      </c>
      <c r="I27" s="464"/>
      <c r="J27" s="359"/>
      <c r="K27" s="427"/>
      <c r="L27" s="7" t="s">
        <v>70</v>
      </c>
      <c r="M27" s="562">
        <v>3193544</v>
      </c>
      <c r="N27" s="464">
        <v>2.9706882922030296E-2</v>
      </c>
      <c r="O27" s="564">
        <v>3193544</v>
      </c>
      <c r="P27" s="464">
        <v>3.2199331547580964E-2</v>
      </c>
    </row>
    <row r="28" spans="1:24" ht="13.8" thickBot="1">
      <c r="A28" s="1165"/>
      <c r="B28" s="853" t="s">
        <v>21</v>
      </c>
      <c r="C28" s="1166" t="s">
        <v>71</v>
      </c>
      <c r="D28" s="1166"/>
      <c r="E28" s="1166"/>
      <c r="F28" s="1166"/>
      <c r="G28" s="1166"/>
      <c r="H28" s="1166"/>
      <c r="I28" s="464"/>
      <c r="J28" s="359"/>
      <c r="K28" s="427"/>
      <c r="L28" s="7" t="s">
        <v>72</v>
      </c>
      <c r="M28" s="562">
        <v>0</v>
      </c>
      <c r="P28" s="464"/>
      <c r="U28" s="10"/>
    </row>
    <row r="29" spans="1:24" ht="13.5" customHeight="1" thickBot="1">
      <c r="A29" s="396" t="s">
        <v>36</v>
      </c>
      <c r="B29" s="396"/>
      <c r="C29" s="396">
        <v>119947445.23545045</v>
      </c>
      <c r="D29" s="396">
        <v>107501820.65152663</v>
      </c>
      <c r="E29" s="392">
        <v>0.89624101989422356</v>
      </c>
      <c r="F29" s="396">
        <v>184406194.05259627</v>
      </c>
      <c r="G29" s="396">
        <v>99180444.018873453</v>
      </c>
      <c r="H29" s="394">
        <v>0.5378368363840601</v>
      </c>
      <c r="I29" s="464"/>
      <c r="J29" s="349"/>
      <c r="L29" s="329"/>
      <c r="M29" s="563">
        <v>107501820.65152662</v>
      </c>
      <c r="N29" s="464">
        <v>1</v>
      </c>
      <c r="O29" s="563">
        <v>99180444.018873453</v>
      </c>
      <c r="P29" s="464">
        <v>1</v>
      </c>
      <c r="Q29" s="863"/>
      <c r="R29" s="863"/>
    </row>
    <row r="30" spans="1:24">
      <c r="A30" t="s">
        <v>73</v>
      </c>
      <c r="B30"/>
      <c r="C30"/>
      <c r="D30" s="93"/>
      <c r="E30" s="93"/>
      <c r="F30" s="7"/>
      <c r="G30"/>
      <c r="H30"/>
      <c r="I30"/>
      <c r="J30" s="359"/>
      <c r="L30" s="329"/>
    </row>
    <row r="31" spans="1:24">
      <c r="A31" s="86"/>
      <c r="B31"/>
      <c r="C31"/>
      <c r="D31"/>
      <c r="E31"/>
      <c r="F31" s="327"/>
      <c r="G31"/>
      <c r="H31"/>
      <c r="I31"/>
      <c r="J31" s="350"/>
      <c r="K31" s="431"/>
      <c r="L31" s="636"/>
      <c r="M31" s="466"/>
      <c r="Q31" s="462"/>
      <c r="R31" s="464"/>
      <c r="S31" s="465"/>
      <c r="T31" s="463"/>
    </row>
    <row r="32" spans="1:24">
      <c r="A32" s="86"/>
      <c r="B32"/>
      <c r="C32" s="564"/>
      <c r="D32" s="564"/>
      <c r="E32"/>
      <c r="F32" s="564"/>
      <c r="G32" s="564"/>
      <c r="H32"/>
      <c r="I32"/>
      <c r="J32" s="350"/>
      <c r="M32" s="29"/>
      <c r="Q32" s="13"/>
    </row>
    <row r="33" spans="1:28">
      <c r="A33" s="4" t="s">
        <v>166</v>
      </c>
      <c r="B33" s="4"/>
      <c r="C33" s="4"/>
      <c r="D33" s="4"/>
      <c r="E33" s="4"/>
      <c r="F33" s="4"/>
      <c r="G33" s="4"/>
      <c r="H33" s="4"/>
      <c r="I33" s="4"/>
      <c r="J33" s="350"/>
      <c r="L33" s="1158" t="s">
        <v>167</v>
      </c>
      <c r="M33" s="1158"/>
      <c r="N33" s="1158"/>
      <c r="O33" s="1158"/>
      <c r="P33" s="1158"/>
      <c r="Q33" s="1158"/>
      <c r="R33" s="1158"/>
      <c r="S33" s="1158"/>
      <c r="U33" s="1158" t="s">
        <v>168</v>
      </c>
      <c r="V33" s="1158"/>
      <c r="W33" s="1158"/>
      <c r="X33" s="1158"/>
      <c r="Y33" s="1158"/>
      <c r="Z33" s="1158"/>
      <c r="AA33" s="1158"/>
      <c r="AB33" s="1158"/>
    </row>
    <row r="34" spans="1:28" ht="13.8" thickBot="1">
      <c r="A34" s="1159" t="s">
        <v>23</v>
      </c>
      <c r="B34" s="1159" t="s">
        <v>46</v>
      </c>
      <c r="C34" s="867"/>
      <c r="D34" s="867" t="s">
        <v>24</v>
      </c>
      <c r="E34" s="95"/>
      <c r="F34" s="867"/>
      <c r="G34" s="867" t="s">
        <v>25</v>
      </c>
      <c r="H34" s="867"/>
      <c r="I34" s="100"/>
      <c r="J34" s="351"/>
      <c r="K34" s="431"/>
      <c r="L34" s="636"/>
      <c r="M34"/>
    </row>
    <row r="35" spans="1:28" ht="40.799999999999997" thickTop="1" thickBot="1">
      <c r="A35" s="1160"/>
      <c r="B35" s="1160"/>
      <c r="C35" s="846" t="s">
        <v>38</v>
      </c>
      <c r="D35" s="846" t="s">
        <v>39</v>
      </c>
      <c r="E35" s="439" t="s">
        <v>28</v>
      </c>
      <c r="F35" s="440" t="s">
        <v>40</v>
      </c>
      <c r="G35" s="846" t="s">
        <v>39</v>
      </c>
      <c r="H35" s="846" t="s">
        <v>30</v>
      </c>
      <c r="I35" s="100"/>
      <c r="J35" s="352"/>
      <c r="M35" s="310" t="s">
        <v>77</v>
      </c>
      <c r="N35" s="310" t="s">
        <v>78</v>
      </c>
      <c r="O35" s="310" t="s">
        <v>79</v>
      </c>
      <c r="P35" s="310" t="s">
        <v>80</v>
      </c>
    </row>
    <row r="36" spans="1:28" ht="14.4" thickTop="1" thickBot="1">
      <c r="A36" s="1167" t="s">
        <v>32</v>
      </c>
      <c r="B36" s="558" t="s">
        <v>51</v>
      </c>
      <c r="C36" s="557">
        <v>10533.879599999998</v>
      </c>
      <c r="D36" s="557">
        <v>9187.1240184618418</v>
      </c>
      <c r="E36" s="556">
        <v>0.87215008784245485</v>
      </c>
      <c r="F36" s="557">
        <v>20629.213500000002</v>
      </c>
      <c r="G36" s="557">
        <v>8280.9650803199766</v>
      </c>
      <c r="H36" s="553">
        <v>0.4014193309075974</v>
      </c>
      <c r="I36" s="100"/>
      <c r="J36" s="353"/>
      <c r="L36" s="47"/>
    </row>
    <row r="37" spans="1:28" ht="13.8" thickBot="1">
      <c r="A37" s="1164"/>
      <c r="B37" s="853" t="s">
        <v>9</v>
      </c>
      <c r="C37" s="853">
        <v>9048.548899999998</v>
      </c>
      <c r="D37" s="853">
        <v>7333.2122101199684</v>
      </c>
      <c r="E37" s="298">
        <v>0.81042963807378776</v>
      </c>
      <c r="F37" s="853">
        <v>6385</v>
      </c>
      <c r="G37" s="853">
        <v>7039.8837217151695</v>
      </c>
      <c r="H37" s="297">
        <v>1.1025659705113813</v>
      </c>
      <c r="I37" s="100"/>
      <c r="J37" s="353"/>
      <c r="L37" s="46" t="s">
        <v>52</v>
      </c>
      <c r="M37" s="496">
        <v>7333.2122101199684</v>
      </c>
      <c r="N37" s="464">
        <v>0.1300529025785207</v>
      </c>
      <c r="O37" s="564">
        <v>7039.8837217151695</v>
      </c>
      <c r="P37" s="464">
        <v>0.13013887551966882</v>
      </c>
    </row>
    <row r="38" spans="1:28" ht="13.8" thickBot="1">
      <c r="A38" s="1164"/>
      <c r="B38" s="853" t="s">
        <v>10</v>
      </c>
      <c r="C38" s="853">
        <v>1014.4499999999999</v>
      </c>
      <c r="D38" s="853">
        <v>1433.3196117149121</v>
      </c>
      <c r="E38" s="296">
        <v>1.4129031610379144</v>
      </c>
      <c r="F38" s="853">
        <v>7758.0861000000004</v>
      </c>
      <c r="G38" s="853">
        <v>874.32496314609637</v>
      </c>
      <c r="H38" s="297">
        <v>0.11269853825753447</v>
      </c>
      <c r="I38" s="100"/>
      <c r="J38" s="349"/>
      <c r="K38" s="428"/>
      <c r="L38" s="46" t="s">
        <v>81</v>
      </c>
      <c r="M38" s="496">
        <v>1433.3196117149121</v>
      </c>
      <c r="N38" s="464">
        <v>2.5419607463288321E-2</v>
      </c>
      <c r="O38" s="564">
        <v>874.32496314609637</v>
      </c>
      <c r="P38" s="464">
        <v>1.6162719732377491E-2</v>
      </c>
      <c r="Q38" s="462"/>
      <c r="R38" s="464"/>
      <c r="S38" s="465"/>
      <c r="T38" s="463"/>
      <c r="U38" s="465">
        <v>1.6162719732377491E-2</v>
      </c>
    </row>
    <row r="39" spans="1:28" ht="13.5" customHeight="1" thickBot="1">
      <c r="A39" s="1164"/>
      <c r="B39" s="853" t="s">
        <v>11</v>
      </c>
      <c r="C39" s="853">
        <v>0</v>
      </c>
      <c r="D39" s="853">
        <v>0</v>
      </c>
      <c r="E39" s="298" t="s">
        <v>54</v>
      </c>
      <c r="F39" s="853">
        <v>3052</v>
      </c>
      <c r="G39" s="853">
        <v>0</v>
      </c>
      <c r="H39" s="297">
        <v>0</v>
      </c>
      <c r="I39" s="100"/>
      <c r="J39" s="349"/>
      <c r="K39" s="429"/>
      <c r="L39" s="47" t="s">
        <v>11</v>
      </c>
      <c r="M39" s="496">
        <v>0</v>
      </c>
      <c r="N39" s="464">
        <v>0</v>
      </c>
      <c r="O39" s="564">
        <v>0</v>
      </c>
      <c r="P39" s="464">
        <v>0</v>
      </c>
      <c r="Q39" s="462"/>
      <c r="R39" s="464"/>
      <c r="S39" s="465"/>
      <c r="T39" s="463"/>
      <c r="U39" s="465">
        <v>0.13013887551966882</v>
      </c>
    </row>
    <row r="40" spans="1:28" ht="13.8" thickBot="1">
      <c r="A40" s="1164"/>
      <c r="B40" s="853" t="s">
        <v>53</v>
      </c>
      <c r="C40" s="853">
        <v>0</v>
      </c>
      <c r="D40" s="853">
        <v>0</v>
      </c>
      <c r="E40" s="358" t="s">
        <v>54</v>
      </c>
      <c r="F40" s="853">
        <v>2841.7464</v>
      </c>
      <c r="G40" s="853">
        <v>0</v>
      </c>
      <c r="H40" s="297">
        <v>0</v>
      </c>
      <c r="I40" s="100"/>
      <c r="J40" s="349"/>
      <c r="K40" s="429"/>
      <c r="L40" s="46" t="s">
        <v>55</v>
      </c>
      <c r="M40" s="496">
        <v>0</v>
      </c>
      <c r="N40" s="464">
        <v>0</v>
      </c>
      <c r="O40" s="564">
        <v>0</v>
      </c>
      <c r="P40" s="464">
        <v>0</v>
      </c>
      <c r="Q40" s="13"/>
      <c r="U40" s="465">
        <v>0</v>
      </c>
    </row>
    <row r="41" spans="1:28" ht="13.8" thickBot="1">
      <c r="A41" s="1164"/>
      <c r="B41" s="853" t="s">
        <v>56</v>
      </c>
      <c r="C41" s="853">
        <v>470.88070000000016</v>
      </c>
      <c r="D41" s="853">
        <v>420.59219662696194</v>
      </c>
      <c r="E41" s="296">
        <v>0.89320330314443086</v>
      </c>
      <c r="F41" s="853">
        <v>592.38099999999997</v>
      </c>
      <c r="G41" s="853">
        <v>366.75639545871081</v>
      </c>
      <c r="H41" s="297">
        <v>0.61912248275807436</v>
      </c>
      <c r="I41" s="100"/>
      <c r="J41" s="349"/>
      <c r="K41" s="429"/>
      <c r="L41" s="47" t="s">
        <v>56</v>
      </c>
      <c r="M41" s="496">
        <v>420.59219662696194</v>
      </c>
      <c r="N41" s="464">
        <v>7.459109924260251E-3</v>
      </c>
      <c r="O41" s="564">
        <v>366.75639545871081</v>
      </c>
      <c r="P41" s="464">
        <v>6.7798371083059635E-3</v>
      </c>
      <c r="Q41" s="13"/>
      <c r="U41" s="465">
        <v>6.7798371083059627E-3</v>
      </c>
    </row>
    <row r="42" spans="1:28" ht="13.8" thickBot="1">
      <c r="A42" s="1164" t="s">
        <v>33</v>
      </c>
      <c r="B42" s="554" t="s">
        <v>57</v>
      </c>
      <c r="C42" s="554">
        <v>5820.7236199999916</v>
      </c>
      <c r="D42" s="554">
        <v>7796.7521359838138</v>
      </c>
      <c r="E42" s="551">
        <v>1.3394815911193916</v>
      </c>
      <c r="F42" s="554">
        <v>9097.8484632074833</v>
      </c>
      <c r="G42" s="554">
        <v>6411.6957087870514</v>
      </c>
      <c r="H42" s="553">
        <v>0.70474857156793991</v>
      </c>
      <c r="I42" s="100"/>
      <c r="J42" s="349"/>
      <c r="K42" s="429"/>
      <c r="L42" s="47"/>
      <c r="M42" s="29"/>
      <c r="Q42" s="13"/>
      <c r="U42" s="465"/>
    </row>
    <row r="43" spans="1:28" ht="13.8" thickBot="1">
      <c r="A43" s="1164"/>
      <c r="B43" s="853" t="s">
        <v>14</v>
      </c>
      <c r="C43" s="853">
        <v>3976.9736199999916</v>
      </c>
      <c r="D43" s="853">
        <v>5827.8321359838137</v>
      </c>
      <c r="E43" s="296">
        <v>1.4653937121121328</v>
      </c>
      <c r="F43" s="853">
        <v>5072.2537000000002</v>
      </c>
      <c r="G43" s="853">
        <v>4662.2657087870512</v>
      </c>
      <c r="H43" s="297">
        <v>0.91917044858916486</v>
      </c>
      <c r="I43" s="100"/>
      <c r="J43" s="349"/>
      <c r="L43" s="46" t="s">
        <v>58</v>
      </c>
      <c r="M43" s="496">
        <v>5827.8321359838137</v>
      </c>
      <c r="N43" s="464">
        <v>0.1033553186936446</v>
      </c>
      <c r="O43" s="564">
        <v>4662.2657087870512</v>
      </c>
      <c r="P43" s="464">
        <v>8.6186369079350983E-2</v>
      </c>
      <c r="Q43" s="462"/>
      <c r="R43" s="464"/>
      <c r="S43" s="465"/>
      <c r="T43" s="463"/>
      <c r="U43" s="465" t="e">
        <v>#REF!</v>
      </c>
    </row>
    <row r="44" spans="1:28" ht="13.8" thickBot="1">
      <c r="A44" s="1164"/>
      <c r="B44" s="853" t="s">
        <v>59</v>
      </c>
      <c r="C44" s="853">
        <v>522.55000000000007</v>
      </c>
      <c r="D44" s="853">
        <v>547.92000000000007</v>
      </c>
      <c r="E44" s="296">
        <v>1.0485503779542626</v>
      </c>
      <c r="F44" s="853">
        <v>1356.5947632074835</v>
      </c>
      <c r="G44" s="853">
        <v>547.92000000000007</v>
      </c>
      <c r="H44" s="297">
        <v>0.40389364227274316</v>
      </c>
      <c r="I44" s="100"/>
      <c r="J44" s="349"/>
      <c r="K44" s="427"/>
      <c r="L44" s="46" t="s">
        <v>60</v>
      </c>
      <c r="M44" s="496">
        <v>547.92000000000007</v>
      </c>
      <c r="N44" s="464">
        <v>9.7172404587562468E-3</v>
      </c>
      <c r="O44" s="564">
        <v>547.92000000000007</v>
      </c>
      <c r="P44" s="464">
        <v>1.0128816823321667E-2</v>
      </c>
      <c r="Q44" s="462"/>
      <c r="R44" s="464"/>
      <c r="S44" s="465"/>
      <c r="T44" s="463"/>
      <c r="U44" s="465">
        <v>1.0128816823321665E-2</v>
      </c>
    </row>
    <row r="45" spans="1:28" ht="13.8" thickBot="1">
      <c r="A45" s="1164"/>
      <c r="B45" s="853" t="s">
        <v>61</v>
      </c>
      <c r="C45" s="853">
        <v>1321.2</v>
      </c>
      <c r="D45" s="853">
        <v>1421</v>
      </c>
      <c r="E45" s="296">
        <v>1.0755373902512866</v>
      </c>
      <c r="F45" s="853">
        <v>2669</v>
      </c>
      <c r="G45" s="853">
        <v>1201.51</v>
      </c>
      <c r="H45" s="297">
        <v>0.45017234919445487</v>
      </c>
      <c r="I45" s="100"/>
      <c r="J45" s="349"/>
      <c r="K45" s="427"/>
      <c r="L45" s="46" t="s">
        <v>62</v>
      </c>
      <c r="M45" s="496">
        <v>1421</v>
      </c>
      <c r="N45" s="464">
        <v>2.5201121864309801E-2</v>
      </c>
      <c r="O45" s="564">
        <v>1201.51</v>
      </c>
      <c r="P45" s="464">
        <v>2.2211043038015063E-2</v>
      </c>
      <c r="Q45" s="462"/>
      <c r="R45" s="464"/>
      <c r="S45" s="465"/>
      <c r="T45" s="463"/>
      <c r="U45" s="465">
        <v>2.221104303801506E-2</v>
      </c>
    </row>
    <row r="46" spans="1:28" ht="13.8" thickBot="1">
      <c r="A46" s="1164" t="s">
        <v>34</v>
      </c>
      <c r="B46" s="554" t="s">
        <v>63</v>
      </c>
      <c r="C46" s="554">
        <v>3905</v>
      </c>
      <c r="D46" s="554">
        <v>3808.0987903225805</v>
      </c>
      <c r="E46" s="550">
        <v>0.97518534963446368</v>
      </c>
      <c r="F46" s="554">
        <v>4215</v>
      </c>
      <c r="G46" s="554">
        <v>3808.0987903225805</v>
      </c>
      <c r="H46" s="553">
        <v>0.90346353269812107</v>
      </c>
      <c r="I46" s="100"/>
      <c r="J46" s="349"/>
      <c r="K46" s="427"/>
      <c r="L46" s="47"/>
      <c r="M46" s="466"/>
      <c r="Q46" s="462"/>
      <c r="R46" s="464"/>
      <c r="S46" s="465"/>
      <c r="T46" s="463"/>
      <c r="U46" s="465"/>
    </row>
    <row r="47" spans="1:28" ht="13.5" customHeight="1" thickBot="1">
      <c r="A47" s="1164"/>
      <c r="B47" s="853" t="s">
        <v>17</v>
      </c>
      <c r="C47" s="853">
        <v>3905</v>
      </c>
      <c r="D47" s="853">
        <v>3808.0987903225805</v>
      </c>
      <c r="E47" s="296">
        <v>0.97518534963446368</v>
      </c>
      <c r="F47" s="853">
        <v>4215</v>
      </c>
      <c r="G47" s="853">
        <v>3808.0987903225805</v>
      </c>
      <c r="H47" s="297">
        <v>0.90346353269812107</v>
      </c>
      <c r="I47" s="100"/>
      <c r="J47" s="349"/>
      <c r="K47" s="428"/>
      <c r="L47" s="46" t="s">
        <v>64</v>
      </c>
      <c r="M47" s="496">
        <v>3808.0987903225805</v>
      </c>
      <c r="N47" s="464">
        <v>6.7535792882653115E-2</v>
      </c>
      <c r="O47" s="564">
        <v>3808.0987903225805</v>
      </c>
      <c r="P47" s="464">
        <v>7.0396289772759232E-2</v>
      </c>
      <c r="Q47" s="462"/>
      <c r="R47" s="464"/>
      <c r="S47" s="465"/>
      <c r="T47" s="463"/>
      <c r="U47" s="465">
        <v>0</v>
      </c>
    </row>
    <row r="48" spans="1:28" ht="13.5" customHeight="1" thickBot="1">
      <c r="A48" s="1164"/>
      <c r="B48" s="853" t="s">
        <v>65</v>
      </c>
      <c r="C48" s="1168" t="s">
        <v>66</v>
      </c>
      <c r="D48" s="1168"/>
      <c r="E48" s="1168"/>
      <c r="F48" s="1168"/>
      <c r="G48" s="1168"/>
      <c r="H48" s="1168"/>
      <c r="I48" s="100"/>
      <c r="J48" s="349"/>
      <c r="K48" s="427"/>
      <c r="L48" s="47"/>
      <c r="M48" s="466"/>
      <c r="Q48" s="462"/>
      <c r="R48" s="464"/>
      <c r="S48" s="465"/>
      <c r="T48" s="463"/>
      <c r="U48" s="465">
        <v>7.0396289772759219E-2</v>
      </c>
    </row>
    <row r="49" spans="1:28" ht="13.8" thickBot="1">
      <c r="A49" s="1165"/>
      <c r="B49" s="853" t="s">
        <v>67</v>
      </c>
      <c r="C49" s="1169"/>
      <c r="D49" s="1169"/>
      <c r="E49" s="1169"/>
      <c r="F49" s="1169"/>
      <c r="G49" s="1169"/>
      <c r="H49" s="1169"/>
      <c r="I49" s="100"/>
      <c r="J49" s="349"/>
      <c r="K49" s="427"/>
      <c r="L49" s="47"/>
      <c r="M49" s="25"/>
      <c r="Q49" s="462"/>
      <c r="R49" s="464"/>
      <c r="S49" s="465"/>
      <c r="T49" s="463"/>
      <c r="U49" s="465">
        <v>0.28853965956434974</v>
      </c>
    </row>
    <row r="50" spans="1:28" ht="13.8" thickBot="1">
      <c r="A50" s="1163" t="s">
        <v>35</v>
      </c>
      <c r="B50" s="554" t="s">
        <v>68</v>
      </c>
      <c r="C50" s="554">
        <v>53531.820000000007</v>
      </c>
      <c r="D50" s="554">
        <v>35594.403711351872</v>
      </c>
      <c r="E50" s="550">
        <v>0.66492048488827515</v>
      </c>
      <c r="F50" s="554">
        <v>71972.2</v>
      </c>
      <c r="G50" s="554">
        <v>35594.403711351872</v>
      </c>
      <c r="H50" s="553">
        <v>0.49455767242562926</v>
      </c>
      <c r="I50" s="100"/>
      <c r="J50" s="349"/>
      <c r="K50" s="427"/>
      <c r="L50" s="47"/>
      <c r="M50" s="25"/>
      <c r="Q50" s="462"/>
      <c r="R50" s="464"/>
      <c r="S50" s="465"/>
      <c r="T50" s="463"/>
      <c r="U50" s="465"/>
    </row>
    <row r="51" spans="1:28" s="4" customFormat="1" ht="13.5" customHeight="1" thickBot="1">
      <c r="A51" s="1164"/>
      <c r="B51" s="853" t="s">
        <v>20</v>
      </c>
      <c r="C51" s="853">
        <v>393.12000000000006</v>
      </c>
      <c r="D51" s="853">
        <v>463.4</v>
      </c>
      <c r="E51" s="298">
        <v>1.1787749287749285</v>
      </c>
      <c r="F51" s="853">
        <v>215.46000000000004</v>
      </c>
      <c r="G51" s="853">
        <v>463.4</v>
      </c>
      <c r="H51" s="297">
        <v>2.1507472384665363</v>
      </c>
      <c r="I51" s="100"/>
      <c r="J51" s="349"/>
      <c r="K51" s="429"/>
      <c r="L51" s="46" t="s">
        <v>69</v>
      </c>
      <c r="M51" s="496">
        <v>463.4</v>
      </c>
      <c r="N51" s="464">
        <v>8.2182968838291071E-3</v>
      </c>
      <c r="O51" s="564">
        <v>463.4</v>
      </c>
      <c r="P51" s="464">
        <v>8.566385085281172E-3</v>
      </c>
      <c r="U51" s="465">
        <v>8.5663850852811703E-3</v>
      </c>
    </row>
    <row r="52" spans="1:28" ht="13.8" thickBot="1">
      <c r="A52" s="1164"/>
      <c r="B52" s="853" t="s">
        <v>19</v>
      </c>
      <c r="C52" s="853">
        <v>15441.300000000001</v>
      </c>
      <c r="D52" s="853">
        <v>15608.599999999999</v>
      </c>
      <c r="E52" s="296">
        <v>1.0108345799900267</v>
      </c>
      <c r="F52" s="853">
        <v>16756.740000000002</v>
      </c>
      <c r="G52" s="853">
        <v>15608.599999999999</v>
      </c>
      <c r="H52" s="297">
        <v>0.93148189922383451</v>
      </c>
      <c r="I52" s="100"/>
      <c r="J52" s="349"/>
      <c r="L52" s="46" t="s">
        <v>70</v>
      </c>
      <c r="M52" s="496">
        <v>15608.599999999999</v>
      </c>
      <c r="N52" s="464">
        <v>0.27681508144353689</v>
      </c>
      <c r="O52" s="564">
        <v>15608.599999999999</v>
      </c>
      <c r="P52" s="464">
        <v>0.28853965956434979</v>
      </c>
      <c r="U52" s="465">
        <v>0.36089000427656981</v>
      </c>
    </row>
    <row r="53" spans="1:28" ht="13.8" thickBot="1">
      <c r="A53" s="1165"/>
      <c r="B53" s="853" t="s">
        <v>21</v>
      </c>
      <c r="C53" s="853">
        <v>37697.4</v>
      </c>
      <c r="D53" s="853">
        <v>19522.403711351872</v>
      </c>
      <c r="E53" s="298">
        <v>0.51787135747695789</v>
      </c>
      <c r="F53" s="853">
        <v>55000</v>
      </c>
      <c r="G53" s="853">
        <v>19522.403711351872</v>
      </c>
      <c r="H53" s="297">
        <v>0.35495279475185221</v>
      </c>
      <c r="I53" s="100"/>
      <c r="J53" s="81"/>
      <c r="L53" s="46" t="s">
        <v>72</v>
      </c>
      <c r="M53" s="496">
        <v>19522.403711351872</v>
      </c>
      <c r="N53" s="464">
        <v>0.34622552780720089</v>
      </c>
      <c r="O53" s="564">
        <v>19522.403711351872</v>
      </c>
      <c r="P53" s="464">
        <v>0.36089000427656986</v>
      </c>
    </row>
    <row r="54" spans="1:28" ht="13.8" thickBot="1">
      <c r="A54" s="396" t="s">
        <v>36</v>
      </c>
      <c r="B54" s="396"/>
      <c r="C54" s="396">
        <v>73791.423219999997</v>
      </c>
      <c r="D54" s="396">
        <v>56386.378656120112</v>
      </c>
      <c r="E54" s="560">
        <v>0.76413187597711862</v>
      </c>
      <c r="F54" s="396">
        <v>105914.26196320748</v>
      </c>
      <c r="G54" s="396">
        <v>54095.163290781486</v>
      </c>
      <c r="H54" s="394">
        <v>0.51074484482149418</v>
      </c>
      <c r="I54" s="100"/>
      <c r="J54" s="354"/>
      <c r="K54" s="432"/>
      <c r="L54" s="47"/>
      <c r="M54" s="458"/>
      <c r="U54" s="332"/>
    </row>
    <row r="55" spans="1:28">
      <c r="A55" t="s">
        <v>73</v>
      </c>
      <c r="B55" s="7"/>
      <c r="C55" s="7"/>
      <c r="D55" s="7"/>
      <c r="E55" s="300"/>
      <c r="F55" s="7"/>
      <c r="G55" s="7"/>
      <c r="H55" s="7"/>
      <c r="I55" s="7"/>
      <c r="J55" s="354"/>
      <c r="K55" s="427"/>
      <c r="L55" s="474"/>
      <c r="M55" s="565">
        <v>56386.378656120112</v>
      </c>
      <c r="N55" s="464">
        <v>1</v>
      </c>
      <c r="O55" s="565">
        <v>54095.163290781478</v>
      </c>
      <c r="P55" s="464">
        <v>1</v>
      </c>
    </row>
    <row r="56" spans="1:28">
      <c r="A56" s="2"/>
      <c r="B56" s="2"/>
      <c r="C56" s="58"/>
      <c r="D56" s="58"/>
      <c r="E56" s="59"/>
      <c r="F56" s="60"/>
      <c r="G56" s="60"/>
      <c r="H56" s="59"/>
      <c r="I56" s="59"/>
      <c r="J56" s="355"/>
    </row>
    <row r="57" spans="1:28">
      <c r="A57" s="2"/>
      <c r="B57" s="2"/>
      <c r="C57" s="58"/>
      <c r="D57" s="58"/>
      <c r="E57" s="59"/>
      <c r="F57" s="60"/>
      <c r="G57" s="60"/>
      <c r="H57" s="59"/>
      <c r="I57" s="59"/>
      <c r="J57" s="62"/>
      <c r="K57" s="433"/>
      <c r="L57" s="24"/>
      <c r="M57" s="25"/>
    </row>
    <row r="58" spans="1:28">
      <c r="A58" s="1158" t="s">
        <v>22</v>
      </c>
      <c r="B58" s="1158"/>
      <c r="C58" s="1158"/>
      <c r="D58" s="1158"/>
      <c r="E58" s="1158"/>
      <c r="F58" s="1158"/>
      <c r="G58" s="1158"/>
      <c r="H58" s="1158"/>
      <c r="I58" s="59"/>
      <c r="J58" s="62"/>
      <c r="K58" s="433"/>
      <c r="L58" s="1158" t="s">
        <v>82</v>
      </c>
      <c r="M58" s="1158"/>
      <c r="N58" s="1158"/>
      <c r="O58" s="1158"/>
      <c r="P58" s="1158"/>
      <c r="Q58" s="1158"/>
      <c r="R58" s="1158"/>
      <c r="S58" s="1158"/>
      <c r="U58" s="1158" t="s">
        <v>83</v>
      </c>
      <c r="V58" s="1158"/>
      <c r="W58" s="1158"/>
      <c r="X58" s="1158"/>
      <c r="Y58" s="1158"/>
      <c r="Z58" s="1158"/>
      <c r="AA58" s="1158"/>
      <c r="AB58" s="1158"/>
    </row>
    <row r="59" spans="1:28" ht="13.8" thickBot="1">
      <c r="A59" s="1159" t="s">
        <v>23</v>
      </c>
      <c r="B59" s="1159" t="s">
        <v>46</v>
      </c>
      <c r="C59" s="848"/>
      <c r="D59" s="848" t="s">
        <v>24</v>
      </c>
      <c r="E59" s="301"/>
      <c r="F59" s="848"/>
      <c r="G59" s="848" t="s">
        <v>25</v>
      </c>
      <c r="H59" s="848"/>
      <c r="I59" s="59"/>
      <c r="J59" s="62"/>
      <c r="K59" s="433"/>
      <c r="L59" s="24"/>
      <c r="M59" s="25"/>
    </row>
    <row r="60" spans="1:28" ht="38.700000000000003" customHeight="1" thickTop="1" thickBot="1">
      <c r="A60" s="1160"/>
      <c r="B60" s="1160"/>
      <c r="C60" s="846" t="s">
        <v>26</v>
      </c>
      <c r="D60" s="846" t="s">
        <v>27</v>
      </c>
      <c r="E60" s="439" t="s">
        <v>28</v>
      </c>
      <c r="F60" s="440" t="s">
        <v>29</v>
      </c>
      <c r="G60" s="846" t="s">
        <v>27</v>
      </c>
      <c r="H60" s="846" t="s">
        <v>30</v>
      </c>
      <c r="I60" s="59"/>
      <c r="J60" s="535"/>
      <c r="K60" s="433"/>
      <c r="L60"/>
      <c r="M60" s="846" t="s">
        <v>84</v>
      </c>
      <c r="N60" s="846" t="s">
        <v>85</v>
      </c>
      <c r="O60" s="846" t="s">
        <v>86</v>
      </c>
      <c r="P60" s="846" t="s">
        <v>87</v>
      </c>
    </row>
    <row r="61" spans="1:28" ht="13.8" thickTop="1">
      <c r="A61" s="1167" t="s">
        <v>32</v>
      </c>
      <c r="B61" s="558" t="s">
        <v>51</v>
      </c>
      <c r="C61" s="557">
        <v>116176082.67110012</v>
      </c>
      <c r="D61" s="557">
        <v>89282573.698166832</v>
      </c>
      <c r="E61" s="556">
        <v>0.76851079538402012</v>
      </c>
      <c r="F61" s="557">
        <v>102092112.693396</v>
      </c>
      <c r="G61" s="557">
        <v>83498909.22359471</v>
      </c>
      <c r="H61" s="555">
        <v>0.81787815944567066</v>
      </c>
      <c r="J61" s="528"/>
      <c r="K61" s="433"/>
      <c r="L61" s="530"/>
      <c r="M61" s="25"/>
      <c r="N61" s="25"/>
      <c r="O61" s="464"/>
      <c r="P61" s="464"/>
    </row>
    <row r="62" spans="1:28" ht="13.8" thickBot="1">
      <c r="A62" s="1164"/>
      <c r="B62" s="49" t="s">
        <v>9</v>
      </c>
      <c r="C62" s="853">
        <v>98858653.01120013</v>
      </c>
      <c r="D62" s="853">
        <v>72929285.808674604</v>
      </c>
      <c r="E62" s="298">
        <v>0.737712720002488</v>
      </c>
      <c r="F62" s="853">
        <v>38710762.008495964</v>
      </c>
      <c r="G62" s="853">
        <v>70012114.376327619</v>
      </c>
      <c r="H62" s="297">
        <v>1.8085956138234081</v>
      </c>
      <c r="I62" s="59"/>
      <c r="J62" s="528"/>
      <c r="K62" s="433"/>
      <c r="L62" s="530" t="s">
        <v>9</v>
      </c>
      <c r="M62" s="25">
        <v>0.45446904610417771</v>
      </c>
      <c r="N62" s="25">
        <v>0.47329088969331495</v>
      </c>
      <c r="O62" s="464">
        <v>0.16538562270593243</v>
      </c>
      <c r="P62" s="464">
        <v>0.16650730127131705</v>
      </c>
    </row>
    <row r="63" spans="1:28" ht="13.8" thickBot="1">
      <c r="A63" s="1164"/>
      <c r="B63" s="49" t="s">
        <v>10</v>
      </c>
      <c r="C63" s="853">
        <v>6607364.54</v>
      </c>
      <c r="D63" s="853">
        <v>6838220.0780539103</v>
      </c>
      <c r="E63" s="298">
        <v>1.034939125373868</v>
      </c>
      <c r="F63" s="853">
        <v>30079932.355800048</v>
      </c>
      <c r="G63" s="853">
        <v>4474334.0312128849</v>
      </c>
      <c r="H63" s="297">
        <v>0.14874814139501011</v>
      </c>
      <c r="I63" s="59"/>
      <c r="J63" s="528"/>
      <c r="K63" s="433"/>
      <c r="L63" s="530" t="s">
        <v>10</v>
      </c>
      <c r="M63" s="25">
        <v>4.2613324969020094E-2</v>
      </c>
      <c r="N63" s="25">
        <v>3.0247072999895614E-2</v>
      </c>
      <c r="O63" s="464">
        <v>2.1578048432670641E-2</v>
      </c>
      <c r="P63" s="464">
        <v>1.4433952178992437E-2</v>
      </c>
    </row>
    <row r="64" spans="1:28" ht="13.8" thickBot="1">
      <c r="A64" s="1164"/>
      <c r="B64" s="853" t="s">
        <v>11</v>
      </c>
      <c r="C64" s="853">
        <v>436323.69</v>
      </c>
      <c r="D64" s="853">
        <v>467489.66</v>
      </c>
      <c r="E64" s="298">
        <v>1.0714285534209704</v>
      </c>
      <c r="F64" s="853">
        <v>17603947.083100002</v>
      </c>
      <c r="G64" s="853">
        <v>467489.66</v>
      </c>
      <c r="H64" s="297">
        <v>2.655595689950668E-2</v>
      </c>
      <c r="I64" s="59"/>
      <c r="J64" s="529"/>
      <c r="K64" s="433"/>
      <c r="L64" s="531" t="s">
        <v>11</v>
      </c>
      <c r="M64" s="25">
        <v>2.9132272102751797E-3</v>
      </c>
      <c r="N64" s="25">
        <v>3.1602901737050938E-3</v>
      </c>
      <c r="O64" s="464">
        <v>7.8001997452341993E-4</v>
      </c>
      <c r="P64" s="464">
        <v>8.1803148636942487E-4</v>
      </c>
    </row>
    <row r="65" spans="1:16" ht="13.8" thickBot="1">
      <c r="A65" s="1164"/>
      <c r="B65" s="853" t="s">
        <v>53</v>
      </c>
      <c r="C65" s="853">
        <v>5863545</v>
      </c>
      <c r="D65" s="853">
        <v>5120961</v>
      </c>
      <c r="E65" s="298">
        <v>0.87335579414842046</v>
      </c>
      <c r="F65" s="853">
        <v>12127507.8408</v>
      </c>
      <c r="G65" s="853">
        <v>5120961</v>
      </c>
      <c r="H65" s="297">
        <v>0.42225996199910037</v>
      </c>
      <c r="I65" s="59"/>
      <c r="J65" s="529"/>
      <c r="K65" s="433"/>
      <c r="L65" s="531" t="s">
        <v>55</v>
      </c>
      <c r="M65" s="25">
        <v>3.1911984808301416E-2</v>
      </c>
      <c r="N65" s="25">
        <v>3.4618354400024615E-2</v>
      </c>
      <c r="O65" s="464">
        <v>0</v>
      </c>
      <c r="P65" s="464">
        <v>0</v>
      </c>
    </row>
    <row r="66" spans="1:16" ht="13.8" thickBot="1">
      <c r="A66" s="1165"/>
      <c r="B66" s="853" t="s">
        <v>56</v>
      </c>
      <c r="C66" s="853">
        <v>4410196.4298999971</v>
      </c>
      <c r="D66" s="853">
        <v>3926617.1514383266</v>
      </c>
      <c r="E66" s="298">
        <v>0.89034971885081415</v>
      </c>
      <c r="F66" s="853">
        <v>3569963.4051999673</v>
      </c>
      <c r="G66" s="853">
        <v>3424010.1560542206</v>
      </c>
      <c r="H66" s="297">
        <v>0.95911631784988249</v>
      </c>
      <c r="I66" s="59"/>
      <c r="J66" s="529"/>
      <c r="K66" s="433"/>
      <c r="L66" s="531" t="s">
        <v>56</v>
      </c>
      <c r="M66" s="25">
        <v>2.4469264047259031E-2</v>
      </c>
      <c r="N66" s="25">
        <v>2.3146748637915538E-2</v>
      </c>
      <c r="O66" s="464">
        <v>8.6218329951521025E-3</v>
      </c>
      <c r="P66" s="464">
        <v>7.8846131009638071E-3</v>
      </c>
    </row>
    <row r="67" spans="1:16" ht="13.8" thickBot="1">
      <c r="A67" s="1163" t="s">
        <v>33</v>
      </c>
      <c r="B67" s="554" t="s">
        <v>57</v>
      </c>
      <c r="C67" s="554">
        <v>48650795.819050312</v>
      </c>
      <c r="D67" s="554">
        <v>44988872.094550557</v>
      </c>
      <c r="E67" s="556">
        <v>0.92473044555900463</v>
      </c>
      <c r="F67" s="554">
        <v>55163627.659200162</v>
      </c>
      <c r="G67" s="554">
        <v>38227314.963631347</v>
      </c>
      <c r="H67" s="553">
        <v>0.69298043993406255</v>
      </c>
      <c r="I67" s="59"/>
      <c r="J67" s="529"/>
      <c r="K67" s="433"/>
      <c r="L67" s="531"/>
      <c r="M67" s="25"/>
      <c r="N67" s="25"/>
      <c r="O67" s="464"/>
      <c r="P67" s="464"/>
    </row>
    <row r="68" spans="1:16" ht="13.8" thickBot="1">
      <c r="A68" s="1164"/>
      <c r="B68" s="853" t="s">
        <v>88</v>
      </c>
      <c r="C68" s="853">
        <v>304971.8199</v>
      </c>
      <c r="D68" s="853">
        <v>309811.7</v>
      </c>
      <c r="E68" s="298">
        <v>1.0158699256265284</v>
      </c>
      <c r="F68" s="853">
        <v>143458.20000000001</v>
      </c>
      <c r="G68" s="853">
        <v>309811.7</v>
      </c>
      <c r="H68" s="297">
        <v>2.1595956173993538</v>
      </c>
      <c r="I68" s="59"/>
      <c r="J68" s="529"/>
      <c r="K68" s="433"/>
      <c r="L68" s="531" t="s">
        <v>89</v>
      </c>
      <c r="M68" s="25">
        <v>1.9306349460255676E-3</v>
      </c>
      <c r="N68" s="25">
        <v>2.0943669025938892E-3</v>
      </c>
      <c r="O68" s="464">
        <v>1.8164635598919823E-3</v>
      </c>
      <c r="P68" s="464">
        <v>1.9049824804066226E-3</v>
      </c>
    </row>
    <row r="69" spans="1:16" ht="13.8" thickBot="1">
      <c r="A69" s="1164"/>
      <c r="B69" s="853" t="s">
        <v>14</v>
      </c>
      <c r="C69" s="853">
        <v>14987205.37715004</v>
      </c>
      <c r="D69" s="853">
        <v>14897484.08459603</v>
      </c>
      <c r="E69" s="298">
        <v>0.99401347414036234</v>
      </c>
      <c r="F69" s="853">
        <v>19717746.234600089</v>
      </c>
      <c r="G69" s="853">
        <v>11917987.267676827</v>
      </c>
      <c r="H69" s="297">
        <v>0.60442948833389043</v>
      </c>
      <c r="I69" s="59"/>
      <c r="J69" s="529"/>
      <c r="K69" s="433"/>
      <c r="L69" s="531" t="s">
        <v>14</v>
      </c>
      <c r="M69" s="25">
        <v>9.2835755982039442E-2</v>
      </c>
      <c r="N69" s="25">
        <v>8.0567125382797755E-2</v>
      </c>
      <c r="O69" s="464">
        <v>0.12431044802401195</v>
      </c>
      <c r="P69" s="464">
        <v>0.10429462207601806</v>
      </c>
    </row>
    <row r="70" spans="1:16" ht="13.8" thickBot="1">
      <c r="A70" s="1164"/>
      <c r="B70" s="853" t="s">
        <v>59</v>
      </c>
      <c r="C70" s="853">
        <v>7457599.1896002674</v>
      </c>
      <c r="D70" s="853">
        <v>6134100.2099545253</v>
      </c>
      <c r="E70" s="298">
        <v>0.82253015400835949</v>
      </c>
      <c r="F70" s="853">
        <v>10014278.224600077</v>
      </c>
      <c r="G70" s="853">
        <v>6134100.2099545253</v>
      </c>
      <c r="H70" s="297">
        <v>0.61253542915215864</v>
      </c>
      <c r="I70" s="59"/>
      <c r="J70" s="529"/>
      <c r="K70" s="433"/>
      <c r="L70" s="531" t="s">
        <v>60</v>
      </c>
      <c r="M70" s="25">
        <v>3.8225503516364868E-2</v>
      </c>
      <c r="N70" s="25">
        <v>4.1467305647020385E-2</v>
      </c>
      <c r="O70" s="464">
        <v>1.0422848954225638E-2</v>
      </c>
      <c r="P70" s="464">
        <v>1.0930769596558846E-2</v>
      </c>
    </row>
    <row r="71" spans="1:16" ht="13.8" thickBot="1">
      <c r="A71" s="1164"/>
      <c r="B71" s="853" t="s">
        <v>61</v>
      </c>
      <c r="C71" s="853">
        <v>25901019.432399999</v>
      </c>
      <c r="D71" s="853">
        <v>23647476.100000001</v>
      </c>
      <c r="E71" s="298">
        <v>0.91299402950985764</v>
      </c>
      <c r="F71" s="853">
        <v>25288145</v>
      </c>
      <c r="G71" s="853">
        <v>19865415.785999998</v>
      </c>
      <c r="H71" s="297">
        <v>0.78556239637189673</v>
      </c>
      <c r="I71" s="59"/>
      <c r="J71" s="529"/>
      <c r="K71" s="433"/>
      <c r="L71" s="531" t="s">
        <v>61</v>
      </c>
      <c r="M71" s="25">
        <v>0.14736255520357819</v>
      </c>
      <c r="N71" s="25">
        <v>0.13429276340585125</v>
      </c>
      <c r="O71" s="464">
        <v>3.8428182607074014E-2</v>
      </c>
      <c r="P71" s="464">
        <v>3.3933844658960141E-2</v>
      </c>
    </row>
    <row r="72" spans="1:16" ht="13.8" thickBot="1">
      <c r="A72" s="1164" t="s">
        <v>34</v>
      </c>
      <c r="B72" s="554" t="s">
        <v>63</v>
      </c>
      <c r="C72" s="554">
        <v>21011479</v>
      </c>
      <c r="D72" s="554">
        <v>21011479</v>
      </c>
      <c r="E72" s="551">
        <v>1</v>
      </c>
      <c r="F72" s="554">
        <v>21070771.90000008</v>
      </c>
      <c r="G72" s="554">
        <v>21011479</v>
      </c>
      <c r="H72" s="553">
        <v>0.99718601196569923</v>
      </c>
      <c r="I72" s="59"/>
      <c r="J72" s="529"/>
      <c r="K72" s="433"/>
      <c r="L72" s="531"/>
      <c r="M72" s="25"/>
      <c r="N72" s="25"/>
      <c r="O72" s="464"/>
      <c r="P72" s="464"/>
    </row>
    <row r="73" spans="1:16" ht="13.8" thickBot="1">
      <c r="A73" s="1164"/>
      <c r="B73" s="853" t="s">
        <v>17</v>
      </c>
      <c r="C73" s="853">
        <v>21011479</v>
      </c>
      <c r="D73" s="853">
        <v>21011479</v>
      </c>
      <c r="E73" s="298">
        <v>1</v>
      </c>
      <c r="F73" s="853">
        <v>21070771.90000008</v>
      </c>
      <c r="G73" s="853">
        <v>21011479</v>
      </c>
      <c r="H73" s="297">
        <v>0.99718601196569923</v>
      </c>
      <c r="I73" s="59"/>
      <c r="J73" s="529"/>
      <c r="K73" s="433"/>
      <c r="L73" s="531" t="s">
        <v>17</v>
      </c>
      <c r="M73" s="25">
        <v>0.13093597054301806</v>
      </c>
      <c r="N73" s="25">
        <v>0.14204029800083906</v>
      </c>
      <c r="O73" s="464">
        <v>5.3860256054579975E-2</v>
      </c>
      <c r="P73" s="464">
        <v>5.6484944944500258E-2</v>
      </c>
    </row>
    <row r="74" spans="1:16" ht="13.8" thickBot="1">
      <c r="A74" s="1164"/>
      <c r="B74" s="853" t="s">
        <v>65</v>
      </c>
      <c r="C74" s="1168" t="s">
        <v>66</v>
      </c>
      <c r="D74" s="1168"/>
      <c r="E74" s="1168"/>
      <c r="F74" s="1168"/>
      <c r="G74" s="1168"/>
      <c r="H74" s="1168"/>
      <c r="I74" s="59"/>
      <c r="J74" s="529"/>
      <c r="K74" s="433"/>
      <c r="L74" s="531" t="s">
        <v>90</v>
      </c>
      <c r="M74" s="25">
        <v>0</v>
      </c>
      <c r="N74" s="25">
        <v>0</v>
      </c>
      <c r="O74" s="464">
        <v>0</v>
      </c>
      <c r="P74" s="464">
        <v>0</v>
      </c>
    </row>
    <row r="75" spans="1:16" ht="13.5" customHeight="1" thickBot="1">
      <c r="A75" s="1165"/>
      <c r="B75" s="853" t="s">
        <v>67</v>
      </c>
      <c r="C75" s="1169"/>
      <c r="D75" s="1169"/>
      <c r="E75" s="1169"/>
      <c r="F75" s="1169"/>
      <c r="G75" s="1169"/>
      <c r="H75" s="1169"/>
      <c r="I75" s="59"/>
      <c r="J75" s="529"/>
      <c r="K75" s="433"/>
      <c r="L75" s="531" t="s">
        <v>91</v>
      </c>
      <c r="M75" s="25">
        <v>0</v>
      </c>
      <c r="N75" s="25">
        <v>0</v>
      </c>
      <c r="O75" s="464">
        <v>0</v>
      </c>
      <c r="P75" s="464">
        <v>0</v>
      </c>
    </row>
    <row r="76" spans="1:16" ht="13.5" customHeight="1" thickBot="1">
      <c r="A76" s="1163" t="s">
        <v>35</v>
      </c>
      <c r="B76" s="554" t="s">
        <v>68</v>
      </c>
      <c r="C76" s="554">
        <v>8006460</v>
      </c>
      <c r="D76" s="554">
        <v>5188479</v>
      </c>
      <c r="E76" s="551">
        <v>0.6480365854572433</v>
      </c>
      <c r="F76" s="554">
        <v>6223140.0000000019</v>
      </c>
      <c r="G76" s="554">
        <v>5188479</v>
      </c>
      <c r="H76" s="553">
        <v>0.8337397198198977</v>
      </c>
      <c r="I76" s="59"/>
      <c r="J76" s="529"/>
      <c r="K76" s="433"/>
      <c r="L76" s="531"/>
      <c r="M76" s="25"/>
      <c r="N76" s="25"/>
      <c r="O76" s="464"/>
      <c r="P76" s="464"/>
    </row>
    <row r="77" spans="1:16" ht="13.5" customHeight="1" thickBot="1">
      <c r="A77" s="1164"/>
      <c r="B77" s="853" t="s">
        <v>20</v>
      </c>
      <c r="C77" s="853">
        <v>170016</v>
      </c>
      <c r="D77" s="853">
        <v>98077</v>
      </c>
      <c r="E77" s="298">
        <v>0.57686923583662719</v>
      </c>
      <c r="F77" s="853">
        <v>79002.000000000422</v>
      </c>
      <c r="G77" s="853">
        <v>98077</v>
      </c>
      <c r="H77" s="297">
        <v>1.24144958355484</v>
      </c>
      <c r="I77" s="59"/>
      <c r="J77" s="529"/>
      <c r="K77" s="433"/>
      <c r="L77" s="531" t="s">
        <v>69</v>
      </c>
      <c r="M77" s="25">
        <v>6.1118054483206923E-4</v>
      </c>
      <c r="N77" s="25">
        <v>6.6301312282815948E-4</v>
      </c>
      <c r="O77" s="464">
        <v>7.5442004426254242E-3</v>
      </c>
      <c r="P77" s="464">
        <v>7.9118403414225064E-3</v>
      </c>
    </row>
    <row r="78" spans="1:16" ht="13.8" thickBot="1">
      <c r="A78" s="1164"/>
      <c r="B78" s="853" t="s">
        <v>19</v>
      </c>
      <c r="C78" s="853">
        <v>7836444</v>
      </c>
      <c r="D78" s="853">
        <v>5090402</v>
      </c>
      <c r="E78" s="298">
        <v>0.64958060058873646</v>
      </c>
      <c r="F78" s="853">
        <v>6144138.0000000019</v>
      </c>
      <c r="G78" s="853">
        <v>5090402</v>
      </c>
      <c r="H78" s="297">
        <v>0.82849734169382239</v>
      </c>
      <c r="I78" s="59"/>
      <c r="J78" s="129"/>
      <c r="K78" s="433"/>
      <c r="L78" s="531" t="s">
        <v>70</v>
      </c>
      <c r="M78" s="25">
        <v>3.1721552125108382E-2</v>
      </c>
      <c r="N78" s="25">
        <v>3.4411771633213788E-2</v>
      </c>
      <c r="O78" s="464">
        <v>0.29113485330163152</v>
      </c>
      <c r="P78" s="464">
        <v>0.30532227963237557</v>
      </c>
    </row>
    <row r="79" spans="1:16" ht="13.8" thickBot="1">
      <c r="A79" s="1165"/>
      <c r="B79" s="853" t="s">
        <v>21</v>
      </c>
      <c r="C79" s="1166" t="s">
        <v>71</v>
      </c>
      <c r="D79" s="1166"/>
      <c r="E79" s="1166"/>
      <c r="F79" s="1166"/>
      <c r="G79" s="1166"/>
      <c r="H79" s="1166"/>
      <c r="I79" s="59"/>
      <c r="J79" s="129"/>
      <c r="K79" s="433"/>
      <c r="L79" s="531" t="s">
        <v>72</v>
      </c>
      <c r="M79" s="25">
        <v>0</v>
      </c>
      <c r="N79" s="25">
        <v>0</v>
      </c>
      <c r="O79" s="464">
        <v>0.27611722294768098</v>
      </c>
      <c r="P79" s="464">
        <v>0.28957281823211511</v>
      </c>
    </row>
    <row r="80" spans="1:16" ht="13.8" thickBot="1">
      <c r="A80" s="396" t="s">
        <v>36</v>
      </c>
      <c r="B80" s="396"/>
      <c r="C80" s="396">
        <v>193844817.49015045</v>
      </c>
      <c r="D80" s="396">
        <v>160471403.7927174</v>
      </c>
      <c r="E80" s="552">
        <v>0.82783437736668508</v>
      </c>
      <c r="F80" s="396">
        <v>184549652.25259626</v>
      </c>
      <c r="G80" s="396">
        <v>147926182.18722606</v>
      </c>
      <c r="H80" s="394">
        <v>0.80155221308548963</v>
      </c>
      <c r="I80" s="59"/>
      <c r="J80" s="529"/>
      <c r="K80" s="433"/>
      <c r="L80" s="24"/>
      <c r="M80" s="25"/>
    </row>
    <row r="81" spans="1:28" ht="13.5" customHeight="1">
      <c r="A81" t="s">
        <v>73</v>
      </c>
      <c r="B81"/>
      <c r="C81"/>
      <c r="D81" s="93"/>
      <c r="E81" s="93"/>
      <c r="F81" s="7"/>
      <c r="G81"/>
      <c r="H81"/>
      <c r="I81" s="59"/>
      <c r="J81" s="62"/>
      <c r="K81" s="433"/>
      <c r="L81" s="24"/>
      <c r="M81" s="25"/>
    </row>
    <row r="82" spans="1:28">
      <c r="A82" s="86"/>
      <c r="B82"/>
      <c r="C82"/>
      <c r="D82"/>
      <c r="E82"/>
      <c r="F82" s="327"/>
      <c r="G82"/>
      <c r="H82"/>
      <c r="I82" s="59"/>
      <c r="J82" s="62"/>
      <c r="K82" s="433"/>
      <c r="L82" s="24"/>
      <c r="M82" s="25"/>
    </row>
    <row r="83" spans="1:28">
      <c r="A83" s="86"/>
      <c r="B83"/>
      <c r="C83"/>
      <c r="D83"/>
      <c r="E83"/>
      <c r="F83" s="327"/>
      <c r="G83"/>
      <c r="H83"/>
      <c r="I83" s="59"/>
      <c r="J83" s="62"/>
      <c r="K83" s="433"/>
      <c r="L83" s="24"/>
      <c r="M83" s="25"/>
    </row>
    <row r="84" spans="1:28">
      <c r="A84" s="4" t="s">
        <v>92</v>
      </c>
      <c r="B84" s="4"/>
      <c r="C84" s="4"/>
      <c r="D84" s="4"/>
      <c r="E84" s="4"/>
      <c r="F84" s="4"/>
      <c r="G84" s="4"/>
      <c r="H84" s="4"/>
      <c r="I84" s="59"/>
      <c r="J84" s="62"/>
      <c r="K84" s="433"/>
      <c r="L84" s="1158" t="s">
        <v>169</v>
      </c>
      <c r="M84" s="1158"/>
      <c r="N84" s="1158"/>
      <c r="O84" s="1158"/>
      <c r="P84" s="1158"/>
      <c r="Q84" s="1158"/>
      <c r="R84" s="1158"/>
      <c r="S84" s="1158"/>
      <c r="U84" s="1158" t="s">
        <v>94</v>
      </c>
      <c r="V84" s="1158"/>
      <c r="W84" s="1158"/>
      <c r="X84" s="1158"/>
      <c r="Y84" s="1158"/>
      <c r="Z84" s="1158"/>
      <c r="AA84" s="1158"/>
      <c r="AB84" s="1158"/>
    </row>
    <row r="85" spans="1:28" ht="13.8" thickBot="1">
      <c r="A85" s="1159" t="s">
        <v>23</v>
      </c>
      <c r="B85" s="1159" t="s">
        <v>46</v>
      </c>
      <c r="C85" s="867"/>
      <c r="D85" s="867" t="s">
        <v>24</v>
      </c>
      <c r="E85" s="95"/>
      <c r="F85" s="867"/>
      <c r="G85" s="867" t="s">
        <v>25</v>
      </c>
      <c r="H85" s="867"/>
      <c r="I85" s="59"/>
      <c r="J85" s="62"/>
      <c r="K85" s="433"/>
      <c r="L85" s="24"/>
      <c r="M85" s="25"/>
    </row>
    <row r="86" spans="1:28" ht="38.700000000000003" customHeight="1" thickTop="1" thickBot="1">
      <c r="A86" s="1160"/>
      <c r="B86" s="1160"/>
      <c r="C86" s="846" t="s">
        <v>38</v>
      </c>
      <c r="D86" s="846" t="s">
        <v>39</v>
      </c>
      <c r="E86" s="439" t="s">
        <v>28</v>
      </c>
      <c r="F86" s="440" t="s">
        <v>40</v>
      </c>
      <c r="G86" s="846" t="s">
        <v>39</v>
      </c>
      <c r="H86" s="846" t="s">
        <v>30</v>
      </c>
      <c r="I86" s="59"/>
      <c r="J86" s="62"/>
      <c r="K86" s="433"/>
      <c r="L86" s="24"/>
      <c r="M86" s="25"/>
    </row>
    <row r="87" spans="1:28" ht="14.4" thickTop="1" thickBot="1">
      <c r="A87" s="1167" t="s">
        <v>32</v>
      </c>
      <c r="B87" s="558" t="s">
        <v>51</v>
      </c>
      <c r="C87" s="557">
        <v>19386.061499999996</v>
      </c>
      <c r="D87" s="557">
        <v>13883.694018461843</v>
      </c>
      <c r="E87" s="556">
        <v>0.7161688834249208</v>
      </c>
      <c r="F87" s="557">
        <v>20629.213500000002</v>
      </c>
      <c r="G87" s="557">
        <v>12785.401480319977</v>
      </c>
      <c r="H87" s="553">
        <v>0.61977163987953177</v>
      </c>
      <c r="I87" s="59"/>
      <c r="J87" s="353"/>
      <c r="K87" s="433"/>
      <c r="L87" s="24"/>
      <c r="M87" s="25"/>
    </row>
    <row r="88" spans="1:28" ht="13.8" thickBot="1">
      <c r="A88" s="1164"/>
      <c r="B88" s="853" t="s">
        <v>9</v>
      </c>
      <c r="C88" s="853">
        <v>17477.397299999997</v>
      </c>
      <c r="D88" s="853">
        <v>11693.31221011997</v>
      </c>
      <c r="E88" s="298">
        <v>0.66905340706078542</v>
      </c>
      <c r="F88" s="853">
        <v>6385</v>
      </c>
      <c r="G88" s="853">
        <v>11225.57972171517</v>
      </c>
      <c r="H88" s="297">
        <v>1.7581174192192905</v>
      </c>
      <c r="I88" s="59"/>
      <c r="J88" s="353"/>
      <c r="K88" s="433"/>
      <c r="L88" s="24"/>
      <c r="M88" s="25"/>
    </row>
    <row r="89" spans="1:28" ht="13.8" thickBot="1">
      <c r="A89" s="1164"/>
      <c r="B89" s="853" t="s">
        <v>10</v>
      </c>
      <c r="C89" s="853">
        <v>1106.77</v>
      </c>
      <c r="D89" s="853">
        <v>1525.639611714912</v>
      </c>
      <c r="E89" s="298">
        <v>1.3784612988379807</v>
      </c>
      <c r="F89" s="853">
        <v>7758.0861000000004</v>
      </c>
      <c r="G89" s="853">
        <v>973.1073631460963</v>
      </c>
      <c r="H89" s="297">
        <v>0.12543136936132951</v>
      </c>
      <c r="I89" s="59"/>
      <c r="J89" s="349"/>
      <c r="K89" s="433"/>
      <c r="L89" s="24"/>
      <c r="M89" s="25"/>
    </row>
    <row r="90" spans="1:28" ht="13.8" thickBot="1">
      <c r="A90" s="1164"/>
      <c r="B90" s="853" t="s">
        <v>11</v>
      </c>
      <c r="C90" s="853">
        <v>55.35</v>
      </c>
      <c r="D90" s="853">
        <v>55.15</v>
      </c>
      <c r="E90" s="298">
        <v>0.99638663053297194</v>
      </c>
      <c r="F90" s="853">
        <v>3052</v>
      </c>
      <c r="G90" s="853">
        <v>55.15</v>
      </c>
      <c r="H90" s="297">
        <v>1.8070117955439054E-2</v>
      </c>
      <c r="I90" s="59"/>
      <c r="J90" s="349"/>
      <c r="K90" s="433"/>
      <c r="L90" s="24"/>
      <c r="M90" s="25"/>
    </row>
    <row r="91" spans="1:28" ht="13.8" thickBot="1">
      <c r="A91" s="1164"/>
      <c r="B91" s="853" t="s">
        <v>53</v>
      </c>
      <c r="C91" s="853">
        <v>0</v>
      </c>
      <c r="D91" s="853">
        <v>0</v>
      </c>
      <c r="E91" s="358" t="s">
        <v>54</v>
      </c>
      <c r="F91" s="853">
        <v>2841.7464</v>
      </c>
      <c r="G91" s="853">
        <v>0</v>
      </c>
      <c r="H91" s="297">
        <v>0</v>
      </c>
      <c r="I91" s="59"/>
      <c r="J91" s="349"/>
      <c r="K91" s="433"/>
      <c r="L91" s="24"/>
      <c r="M91" s="25"/>
    </row>
    <row r="92" spans="1:28" ht="13.8" thickBot="1">
      <c r="A92" s="1164"/>
      <c r="B92" s="853" t="s">
        <v>56</v>
      </c>
      <c r="C92" s="853">
        <v>746.54420000000016</v>
      </c>
      <c r="D92" s="853">
        <v>609.59219662696194</v>
      </c>
      <c r="E92" s="298">
        <v>0.81655204959995908</v>
      </c>
      <c r="F92" s="853">
        <v>592.38099999999997</v>
      </c>
      <c r="G92" s="853">
        <v>531.56439545871081</v>
      </c>
      <c r="H92" s="297">
        <v>0.89733532213003253</v>
      </c>
      <c r="I92" s="59"/>
      <c r="J92" s="349"/>
      <c r="K92" s="433"/>
      <c r="L92" s="24"/>
      <c r="M92" s="25"/>
    </row>
    <row r="93" spans="1:28" ht="13.8" thickBot="1">
      <c r="A93" s="1164" t="s">
        <v>33</v>
      </c>
      <c r="B93" s="554" t="s">
        <v>57</v>
      </c>
      <c r="C93" s="554">
        <v>9625.0650199999927</v>
      </c>
      <c r="D93" s="554">
        <v>12371.521088743912</v>
      </c>
      <c r="E93" s="551">
        <v>1.2853441574718756</v>
      </c>
      <c r="F93" s="554">
        <v>9150.4484632074837</v>
      </c>
      <c r="G93" s="554">
        <v>10184.438870995131</v>
      </c>
      <c r="H93" s="553">
        <v>1.1129988778085751</v>
      </c>
      <c r="I93" s="59"/>
      <c r="J93" s="349"/>
      <c r="K93" s="433"/>
      <c r="L93" s="24"/>
      <c r="M93" s="25"/>
    </row>
    <row r="94" spans="1:28" ht="13.8" thickBot="1">
      <c r="A94" s="1164"/>
      <c r="B94" s="853" t="s">
        <v>88</v>
      </c>
      <c r="C94" s="853">
        <v>225.9659</v>
      </c>
      <c r="D94" s="853">
        <v>128.43</v>
      </c>
      <c r="E94" s="298">
        <v>0.56836009327071035</v>
      </c>
      <c r="F94" s="853">
        <v>52.6</v>
      </c>
      <c r="G94" s="853">
        <v>128.43</v>
      </c>
      <c r="H94" s="297">
        <v>2.4416349809885931</v>
      </c>
      <c r="I94" s="59"/>
      <c r="J94" s="349"/>
      <c r="K94" s="433"/>
      <c r="L94" s="24"/>
      <c r="M94" s="25"/>
    </row>
    <row r="95" spans="1:28" ht="13.8" thickBot="1">
      <c r="A95" s="1164"/>
      <c r="B95" s="853" t="s">
        <v>14</v>
      </c>
      <c r="C95" s="853">
        <v>6048.8498199999922</v>
      </c>
      <c r="D95" s="853">
        <v>8789.161088743911</v>
      </c>
      <c r="E95" s="298">
        <v>1.4530301380079431</v>
      </c>
      <c r="F95" s="853">
        <v>5072.2537000000002</v>
      </c>
      <c r="G95" s="853">
        <v>7031.3288709951294</v>
      </c>
      <c r="H95" s="297">
        <v>1.3862336718281913</v>
      </c>
      <c r="I95" s="59"/>
      <c r="J95" s="349"/>
      <c r="K95" s="433"/>
      <c r="L95" s="24"/>
      <c r="M95" s="25"/>
    </row>
    <row r="96" spans="1:28" ht="13.8" thickBot="1">
      <c r="A96" s="1164"/>
      <c r="B96" s="853" t="s">
        <v>59</v>
      </c>
      <c r="C96" s="853">
        <v>756.24510000000009</v>
      </c>
      <c r="D96" s="853">
        <v>736.93000000000006</v>
      </c>
      <c r="E96" s="298">
        <v>0.97445920641337047</v>
      </c>
      <c r="F96" s="853">
        <v>1356.5947632074835</v>
      </c>
      <c r="G96" s="853">
        <v>736.93000000000006</v>
      </c>
      <c r="H96" s="297">
        <v>0.54322043692519462</v>
      </c>
      <c r="I96" s="59"/>
      <c r="J96" s="349"/>
      <c r="K96" s="433"/>
      <c r="L96" s="24"/>
      <c r="M96" s="25"/>
    </row>
    <row r="97" spans="1:13" ht="13.8" thickBot="1">
      <c r="A97" s="1164"/>
      <c r="B97" s="853" t="s">
        <v>61</v>
      </c>
      <c r="C97" s="853">
        <v>2594.0042000000003</v>
      </c>
      <c r="D97" s="853">
        <v>2717</v>
      </c>
      <c r="E97" s="298">
        <v>1.0474154205301593</v>
      </c>
      <c r="F97" s="853">
        <v>2669</v>
      </c>
      <c r="G97" s="853">
        <v>2287.75</v>
      </c>
      <c r="H97" s="297">
        <v>0.8571562382914949</v>
      </c>
      <c r="I97" s="59"/>
      <c r="J97" s="349"/>
      <c r="K97" s="433"/>
      <c r="L97" s="24"/>
      <c r="M97" s="25"/>
    </row>
    <row r="98" spans="1:13" ht="13.8" thickBot="1">
      <c r="A98" s="1164" t="s">
        <v>34</v>
      </c>
      <c r="B98" s="554" t="s">
        <v>63</v>
      </c>
      <c r="C98" s="554">
        <v>3905</v>
      </c>
      <c r="D98" s="554">
        <v>3808.0987903225805</v>
      </c>
      <c r="E98" s="550">
        <v>0.97518534963446368</v>
      </c>
      <c r="F98" s="554">
        <v>4215</v>
      </c>
      <c r="G98" s="554">
        <v>3808.0987903225805</v>
      </c>
      <c r="H98" s="553">
        <v>0.90346353269812107</v>
      </c>
      <c r="I98" s="59"/>
      <c r="J98" s="349"/>
      <c r="K98" s="433"/>
      <c r="L98" s="24"/>
      <c r="M98" s="25"/>
    </row>
    <row r="99" spans="1:13" ht="13.8" thickBot="1">
      <c r="A99" s="1164"/>
      <c r="B99" s="853" t="s">
        <v>17</v>
      </c>
      <c r="C99" s="853">
        <v>3905</v>
      </c>
      <c r="D99" s="853">
        <v>3808.0987903225805</v>
      </c>
      <c r="E99" s="298">
        <v>0.97518534963446368</v>
      </c>
      <c r="F99" s="853">
        <v>4215</v>
      </c>
      <c r="G99" s="853">
        <v>3808.0987903225805</v>
      </c>
      <c r="H99" s="297">
        <v>0.90346353269812107</v>
      </c>
      <c r="I99" s="59"/>
      <c r="J99" s="349"/>
      <c r="K99" s="433"/>
      <c r="L99" s="24"/>
      <c r="M99" s="25"/>
    </row>
    <row r="100" spans="1:13" ht="13.5" customHeight="1" thickBot="1">
      <c r="A100" s="1164"/>
      <c r="B100" s="853" t="s">
        <v>65</v>
      </c>
      <c r="C100" s="1168" t="s">
        <v>66</v>
      </c>
      <c r="D100" s="1168"/>
      <c r="E100" s="1168"/>
      <c r="F100" s="1168"/>
      <c r="G100" s="1168"/>
      <c r="H100" s="1168"/>
      <c r="I100" s="59"/>
      <c r="J100" s="349"/>
      <c r="K100" s="433"/>
      <c r="L100" s="24"/>
      <c r="M100" s="25"/>
    </row>
    <row r="101" spans="1:13" ht="13.8" thickBot="1">
      <c r="A101" s="1165"/>
      <c r="B101" s="853" t="s">
        <v>67</v>
      </c>
      <c r="C101" s="1169"/>
      <c r="D101" s="1169"/>
      <c r="E101" s="1169"/>
      <c r="F101" s="1169"/>
      <c r="G101" s="1169"/>
      <c r="H101" s="1169"/>
      <c r="I101" s="59"/>
      <c r="J101" s="349"/>
      <c r="K101" s="433"/>
      <c r="L101" s="24"/>
      <c r="M101" s="25"/>
    </row>
    <row r="102" spans="1:13" ht="13.8" thickBot="1">
      <c r="A102" s="1163" t="s">
        <v>35</v>
      </c>
      <c r="B102" s="554" t="s">
        <v>68</v>
      </c>
      <c r="C102" s="554">
        <v>53604.9</v>
      </c>
      <c r="D102" s="554">
        <v>40640.00371135187</v>
      </c>
      <c r="E102" s="550">
        <v>0.75813971691677196</v>
      </c>
      <c r="F102" s="554">
        <v>71972.2</v>
      </c>
      <c r="G102" s="554">
        <v>40640.00371135187</v>
      </c>
      <c r="H102" s="553">
        <v>0.56466251846340487</v>
      </c>
      <c r="I102" s="59"/>
      <c r="J102" s="349"/>
      <c r="K102" s="433"/>
      <c r="L102" s="24"/>
      <c r="M102" s="25"/>
    </row>
    <row r="103" spans="1:13" ht="13.5" customHeight="1" thickBot="1">
      <c r="A103" s="1164"/>
      <c r="B103" s="853" t="s">
        <v>20</v>
      </c>
      <c r="C103" s="853">
        <v>466.20000000000005</v>
      </c>
      <c r="D103" s="853">
        <v>533.4</v>
      </c>
      <c r="E103" s="298">
        <v>1.144144144144144</v>
      </c>
      <c r="F103" s="853">
        <v>215.46000000000004</v>
      </c>
      <c r="G103" s="853">
        <v>533.4</v>
      </c>
      <c r="H103" s="297">
        <v>2.4756335282651065</v>
      </c>
      <c r="I103" s="59"/>
      <c r="J103" s="349"/>
      <c r="K103" s="433"/>
      <c r="L103" s="24"/>
      <c r="M103" s="25"/>
    </row>
    <row r="104" spans="1:13" ht="13.8" thickBot="1">
      <c r="A104" s="1164"/>
      <c r="B104" s="853" t="s">
        <v>19</v>
      </c>
      <c r="C104" s="853">
        <v>15441.300000000001</v>
      </c>
      <c r="D104" s="853">
        <v>20584.199999999997</v>
      </c>
      <c r="E104" s="298">
        <v>1.3330613355093157</v>
      </c>
      <c r="F104" s="853">
        <v>16756.740000000002</v>
      </c>
      <c r="G104" s="853">
        <v>20584.199999999997</v>
      </c>
      <c r="H104" s="297">
        <v>1.2284131638970346</v>
      </c>
      <c r="I104" s="59"/>
      <c r="J104" s="349"/>
      <c r="K104" s="433"/>
      <c r="L104" s="24"/>
      <c r="M104" s="25"/>
    </row>
    <row r="105" spans="1:13" ht="13.8" thickBot="1">
      <c r="A105" s="1165"/>
      <c r="B105" s="853" t="s">
        <v>21</v>
      </c>
      <c r="C105" s="853">
        <v>37697.4</v>
      </c>
      <c r="D105" s="853">
        <v>19522.403711351872</v>
      </c>
      <c r="E105" s="298">
        <v>0.51787135747695789</v>
      </c>
      <c r="F105" s="853">
        <v>55000</v>
      </c>
      <c r="G105" s="853">
        <v>19522.403711351872</v>
      </c>
      <c r="H105" s="297">
        <v>0.35495279475185221</v>
      </c>
      <c r="I105" s="59"/>
      <c r="J105" s="81"/>
      <c r="K105" s="433"/>
      <c r="L105" s="24"/>
      <c r="M105" s="25"/>
    </row>
    <row r="106" spans="1:13" ht="13.8" thickBot="1">
      <c r="A106" s="396" t="s">
        <v>36</v>
      </c>
      <c r="B106" s="396"/>
      <c r="C106" s="396">
        <v>86521.026519999985</v>
      </c>
      <c r="D106" s="396">
        <v>70703.317608880199</v>
      </c>
      <c r="E106" s="560">
        <v>0.81718075308013827</v>
      </c>
      <c r="F106" s="396">
        <v>105966.86196320748</v>
      </c>
      <c r="G106" s="396">
        <v>67417.942852989567</v>
      </c>
      <c r="H106" s="394">
        <v>0.63621722493205091</v>
      </c>
      <c r="I106" s="59"/>
      <c r="J106" s="354"/>
      <c r="K106" s="433"/>
      <c r="L106" s="24"/>
      <c r="M106" s="25"/>
    </row>
    <row r="107" spans="1:13">
      <c r="A107" t="s">
        <v>73</v>
      </c>
      <c r="B107" s="7"/>
      <c r="C107" s="7"/>
      <c r="D107" s="7"/>
      <c r="E107" s="300"/>
      <c r="F107" s="7"/>
      <c r="G107" s="7"/>
      <c r="H107" s="7"/>
      <c r="I107" s="59"/>
      <c r="J107" s="62"/>
      <c r="K107" s="433"/>
      <c r="L107" s="24"/>
      <c r="M107" s="25"/>
    </row>
    <row r="108" spans="1:13">
      <c r="A108" s="2"/>
      <c r="B108" s="2"/>
      <c r="C108" s="58"/>
      <c r="D108" s="58"/>
      <c r="E108" s="59"/>
      <c r="F108" s="60"/>
      <c r="G108" s="60"/>
      <c r="H108" s="59"/>
      <c r="I108" s="59"/>
      <c r="J108" s="62"/>
      <c r="K108" s="433"/>
      <c r="L108" s="24"/>
      <c r="M108" s="25"/>
    </row>
    <row r="109" spans="1:13">
      <c r="B109" s="635"/>
      <c r="C109" s="69"/>
      <c r="D109" s="69"/>
      <c r="E109" s="71"/>
      <c r="F109" s="70"/>
      <c r="G109" s="71"/>
      <c r="H109" s="83"/>
      <c r="I109" s="83"/>
      <c r="J109" s="59"/>
      <c r="K109" s="434"/>
      <c r="L109" s="27"/>
      <c r="M109" s="25"/>
    </row>
    <row r="110" spans="1:13">
      <c r="A110" s="4" t="s">
        <v>95</v>
      </c>
      <c r="B110" s="4"/>
      <c r="C110" s="4"/>
      <c r="D110" s="4"/>
      <c r="E110" s="4"/>
      <c r="F110" s="71"/>
      <c r="G110" s="71"/>
      <c r="H110" s="860"/>
      <c r="I110" s="860"/>
      <c r="J110" s="59"/>
    </row>
    <row r="111" spans="1:13" s="611" customFormat="1" ht="27" thickBot="1">
      <c r="A111" s="867" t="s">
        <v>96</v>
      </c>
      <c r="B111" s="867" t="s">
        <v>97</v>
      </c>
      <c r="C111" s="867" t="s">
        <v>98</v>
      </c>
      <c r="D111" s="867" t="s">
        <v>99</v>
      </c>
      <c r="E111" s="867" t="s">
        <v>100</v>
      </c>
      <c r="F111" s="71"/>
      <c r="G111" s="70"/>
      <c r="H111" s="100"/>
      <c r="I111" s="100"/>
      <c r="J111" s="100"/>
      <c r="K111" s="435"/>
      <c r="L111" s="71"/>
      <c r="M111" s="71"/>
    </row>
    <row r="112" spans="1:13" s="611" customFormat="1" ht="14.4" thickTop="1" thickBot="1">
      <c r="A112" s="415" t="s">
        <v>9</v>
      </c>
      <c r="B112" s="299">
        <v>0.05</v>
      </c>
      <c r="C112" s="340">
        <v>2E-3</v>
      </c>
      <c r="D112" s="340">
        <v>4.0000000000000001E-3</v>
      </c>
      <c r="E112" s="297">
        <v>0.96</v>
      </c>
      <c r="F112" s="32"/>
      <c r="G112" s="32"/>
      <c r="H112" s="32"/>
      <c r="I112" s="32"/>
      <c r="J112" s="71"/>
      <c r="K112" s="435"/>
      <c r="L112" s="71"/>
      <c r="M112" s="71"/>
    </row>
    <row r="113" spans="1:13" s="611" customFormat="1" ht="13.8" thickBot="1">
      <c r="A113" s="415" t="s">
        <v>10</v>
      </c>
      <c r="B113" s="299">
        <v>0.41</v>
      </c>
      <c r="C113" s="299">
        <v>0.02</v>
      </c>
      <c r="D113" s="299">
        <v>0</v>
      </c>
      <c r="E113" s="297">
        <v>0.61</v>
      </c>
      <c r="F113" s="32"/>
      <c r="G113" s="32"/>
      <c r="H113" s="32"/>
      <c r="I113" s="32"/>
      <c r="J113" s="100"/>
      <c r="K113" s="435"/>
      <c r="L113" s="71"/>
      <c r="M113" s="71"/>
    </row>
    <row r="114" spans="1:13" s="611" customFormat="1" ht="13.8" thickBot="1">
      <c r="A114" s="415" t="s">
        <v>11</v>
      </c>
      <c r="B114" s="1186" t="s">
        <v>170</v>
      </c>
      <c r="C114" s="1186"/>
      <c r="D114" s="1186"/>
      <c r="E114" s="297">
        <v>1</v>
      </c>
      <c r="F114" s="32"/>
      <c r="G114" s="32"/>
      <c r="H114" s="32"/>
      <c r="I114" s="32"/>
      <c r="J114" s="32"/>
      <c r="K114" s="435"/>
      <c r="L114" s="71"/>
      <c r="M114" s="71"/>
    </row>
    <row r="115" spans="1:13" s="611" customFormat="1" ht="15.6" thickBot="1">
      <c r="A115" s="531" t="s">
        <v>53</v>
      </c>
      <c r="B115" s="1186" t="s">
        <v>685</v>
      </c>
      <c r="C115" s="1186"/>
      <c r="D115" s="1186"/>
      <c r="E115" s="1186"/>
      <c r="F115" s="32"/>
      <c r="G115" s="436"/>
      <c r="H115" s="32"/>
      <c r="I115" s="32"/>
      <c r="J115" s="32"/>
      <c r="K115" s="435"/>
      <c r="L115" s="71"/>
      <c r="M115" s="71"/>
    </row>
    <row r="116" spans="1:13" s="611" customFormat="1" ht="13.8" thickBot="1">
      <c r="A116" s="415" t="s">
        <v>56</v>
      </c>
      <c r="B116" s="299">
        <v>0.14000000000000001</v>
      </c>
      <c r="C116" s="340">
        <v>2E-3</v>
      </c>
      <c r="D116" s="299">
        <v>0.01</v>
      </c>
      <c r="E116" s="297">
        <v>0.872</v>
      </c>
      <c r="F116" s="32"/>
      <c r="G116" s="32"/>
      <c r="H116" s="32"/>
      <c r="I116" s="32"/>
      <c r="J116" s="32"/>
      <c r="K116" s="435"/>
      <c r="L116" s="71"/>
      <c r="M116" s="71"/>
    </row>
    <row r="117" spans="1:13" ht="13.8" thickBot="1">
      <c r="A117" s="531" t="s">
        <v>88</v>
      </c>
      <c r="B117" s="1187" t="s">
        <v>101</v>
      </c>
      <c r="C117" s="1187"/>
      <c r="D117" s="1187"/>
      <c r="E117" s="537">
        <v>1</v>
      </c>
    </row>
    <row r="118" spans="1:13" ht="13.8" thickBot="1">
      <c r="A118" s="415" t="s">
        <v>14</v>
      </c>
      <c r="B118" s="299">
        <v>0.35</v>
      </c>
      <c r="C118" s="299">
        <v>0.01</v>
      </c>
      <c r="D118" s="299">
        <v>0.14000000000000001</v>
      </c>
      <c r="E118" s="297">
        <v>0.8</v>
      </c>
    </row>
    <row r="119" spans="1:13" ht="13.8" thickBot="1">
      <c r="A119" s="415" t="s">
        <v>59</v>
      </c>
      <c r="B119" s="1186" t="s">
        <v>101</v>
      </c>
      <c r="C119" s="1186"/>
      <c r="D119" s="1186"/>
      <c r="E119" s="297">
        <v>1</v>
      </c>
    </row>
    <row r="120" spans="1:13" ht="13.8" thickBot="1">
      <c r="A120" s="415" t="s">
        <v>61</v>
      </c>
      <c r="B120" s="299">
        <v>0.38</v>
      </c>
      <c r="C120" s="299">
        <v>0.21</v>
      </c>
      <c r="D120" s="299">
        <v>0</v>
      </c>
      <c r="E120" s="297">
        <v>0.83</v>
      </c>
    </row>
    <row r="121" spans="1:13" ht="13.5" customHeight="1" thickBot="1">
      <c r="A121" s="415" t="s">
        <v>17</v>
      </c>
      <c r="B121" s="1186" t="s">
        <v>686</v>
      </c>
      <c r="C121" s="1186"/>
      <c r="D121" s="1186"/>
      <c r="E121" s="1186"/>
      <c r="F121" s="4"/>
      <c r="G121" s="4"/>
      <c r="H121" s="4"/>
      <c r="I121" s="4"/>
    </row>
    <row r="122" spans="1:13" ht="13.8" thickBot="1">
      <c r="A122" s="415" t="s">
        <v>65</v>
      </c>
      <c r="B122" s="1186" t="s">
        <v>171</v>
      </c>
      <c r="C122" s="1186"/>
      <c r="D122" s="1186"/>
      <c r="E122" s="1186"/>
      <c r="F122" s="81"/>
      <c r="G122" s="81"/>
      <c r="H122" s="81"/>
      <c r="I122" s="81"/>
    </row>
    <row r="123" spans="1:13" ht="13.8" thickBot="1">
      <c r="A123" s="415" t="s">
        <v>67</v>
      </c>
      <c r="B123" s="1186" t="s">
        <v>171</v>
      </c>
      <c r="C123" s="1186"/>
      <c r="D123" s="1186"/>
      <c r="E123" s="1186"/>
      <c r="H123" s="53"/>
      <c r="I123" s="53"/>
      <c r="J123" s="4"/>
    </row>
    <row r="124" spans="1:13" ht="27" thickBot="1">
      <c r="A124" s="415" t="s">
        <v>20</v>
      </c>
      <c r="B124" s="1188" t="s">
        <v>687</v>
      </c>
      <c r="C124" s="1188"/>
      <c r="D124" s="1188"/>
      <c r="E124" s="1188"/>
      <c r="F124" s="458"/>
      <c r="H124" s="83"/>
      <c r="I124" s="83"/>
      <c r="J124" s="81"/>
    </row>
    <row r="125" spans="1:13" ht="27" thickBot="1">
      <c r="A125" s="415" t="s">
        <v>19</v>
      </c>
      <c r="B125" s="1189"/>
      <c r="C125" s="1189"/>
      <c r="D125" s="1189"/>
      <c r="E125" s="1189"/>
      <c r="G125" s="55"/>
      <c r="H125" s="599"/>
      <c r="I125" s="83"/>
      <c r="J125" s="53"/>
    </row>
    <row r="126" spans="1:13" ht="13.8" thickBot="1">
      <c r="A126" s="416" t="s">
        <v>21</v>
      </c>
      <c r="B126" s="1190"/>
      <c r="C126" s="1190"/>
      <c r="D126" s="1190"/>
      <c r="E126" s="1190"/>
      <c r="F126" s="71"/>
      <c r="G126" s="70"/>
      <c r="H126" s="100"/>
      <c r="I126" s="100"/>
      <c r="J126" s="100"/>
    </row>
    <row r="127" spans="1:13" ht="13.8" thickBot="1">
      <c r="A127" s="603" t="s">
        <v>172</v>
      </c>
      <c r="B127" s="604" t="s">
        <v>54</v>
      </c>
      <c r="C127" s="604" t="s">
        <v>54</v>
      </c>
      <c r="D127" s="604" t="s">
        <v>54</v>
      </c>
      <c r="E127" s="605" t="s">
        <v>173</v>
      </c>
      <c r="F127" s="71"/>
      <c r="G127" s="100"/>
      <c r="H127" s="100"/>
      <c r="I127" s="100"/>
      <c r="J127" s="100"/>
    </row>
    <row r="128" spans="1:13">
      <c r="A128" s="600" t="s">
        <v>105</v>
      </c>
      <c r="B128" s="601"/>
      <c r="C128" s="602"/>
      <c r="D128" s="602"/>
      <c r="E128" s="602"/>
      <c r="J128" s="100"/>
    </row>
    <row r="129" spans="1:10">
      <c r="A129" s="600"/>
      <c r="B129" s="601"/>
      <c r="C129" s="602"/>
      <c r="D129" s="602"/>
      <c r="E129" s="602"/>
      <c r="J129" s="100"/>
    </row>
    <row r="130" spans="1:10">
      <c r="B130" s="635"/>
      <c r="J130" s="100"/>
    </row>
    <row r="131" spans="1:10">
      <c r="A131" s="4" t="s">
        <v>106</v>
      </c>
      <c r="B131" s="4"/>
      <c r="C131" s="4"/>
      <c r="D131" s="4"/>
      <c r="E131" s="4"/>
      <c r="F131" s="4"/>
      <c r="G131" s="4"/>
      <c r="H131" s="4"/>
      <c r="I131" s="4"/>
    </row>
    <row r="132" spans="1:10" ht="27" thickBot="1">
      <c r="A132" s="845" t="s">
        <v>23</v>
      </c>
      <c r="B132" s="845" t="s">
        <v>46</v>
      </c>
      <c r="C132" s="87" t="s">
        <v>107</v>
      </c>
      <c r="D132" s="88" t="s">
        <v>107</v>
      </c>
      <c r="E132" s="87" t="s">
        <v>108</v>
      </c>
      <c r="F132" s="87" t="s">
        <v>109</v>
      </c>
      <c r="G132" s="87" t="s">
        <v>110</v>
      </c>
      <c r="H132" s="87" t="s">
        <v>111</v>
      </c>
    </row>
    <row r="133" spans="1:10" ht="13.8" thickBot="1">
      <c r="A133" s="89"/>
      <c r="B133" s="90"/>
      <c r="C133" s="867" t="s">
        <v>112</v>
      </c>
      <c r="D133" s="1184" t="s">
        <v>688</v>
      </c>
      <c r="E133" s="1185"/>
      <c r="F133" s="1185"/>
      <c r="G133" s="1185"/>
      <c r="H133" s="1185"/>
    </row>
    <row r="134" spans="1:10" ht="14.4" thickTop="1" thickBot="1">
      <c r="A134" s="1178" t="s">
        <v>32</v>
      </c>
      <c r="B134" s="853" t="s">
        <v>9</v>
      </c>
      <c r="C134" s="586">
        <v>2.4908999999999999</v>
      </c>
      <c r="D134" s="442">
        <v>1.3706413797342489</v>
      </c>
      <c r="E134" s="442">
        <v>1.5781413069404835</v>
      </c>
      <c r="F134" s="442">
        <v>2.2866038262731632</v>
      </c>
      <c r="G134" s="442">
        <v>1.8550370506469074</v>
      </c>
      <c r="H134" s="442">
        <v>0.68869554334637972</v>
      </c>
    </row>
    <row r="135" spans="1:10" ht="13.8" thickBot="1">
      <c r="A135" s="1179"/>
      <c r="B135" s="853" t="s">
        <v>10</v>
      </c>
      <c r="C135" s="586">
        <v>0.31830000000000003</v>
      </c>
      <c r="D135" s="442">
        <v>0.37808901610478285</v>
      </c>
      <c r="E135" s="442">
        <v>0.47486264760371061</v>
      </c>
      <c r="F135" s="442">
        <v>0.48606318037564838</v>
      </c>
      <c r="G135" s="442">
        <v>1.2955082571966634</v>
      </c>
      <c r="H135" s="442">
        <v>0.32889066629699554</v>
      </c>
    </row>
    <row r="136" spans="1:10" ht="13.8" thickBot="1">
      <c r="A136" s="1179"/>
      <c r="B136" s="853" t="s">
        <v>11</v>
      </c>
      <c r="C136" s="586">
        <v>0.44</v>
      </c>
      <c r="D136" s="442">
        <v>0.58563005022220804</v>
      </c>
      <c r="E136" s="442">
        <v>0.70797667194478198</v>
      </c>
      <c r="F136" s="442">
        <v>0.63951693034935619</v>
      </c>
      <c r="G136" s="442">
        <v>3.5474092696479502</v>
      </c>
      <c r="H136" s="442">
        <v>0.38223319699687058</v>
      </c>
    </row>
    <row r="137" spans="1:10" ht="13.8" thickBot="1">
      <c r="A137" s="1179"/>
      <c r="B137" s="853" t="s">
        <v>53</v>
      </c>
      <c r="C137" s="586" t="s">
        <v>54</v>
      </c>
      <c r="D137" s="442" t="s">
        <v>54</v>
      </c>
      <c r="E137" s="442" t="s">
        <v>54</v>
      </c>
      <c r="F137" s="442" t="s">
        <v>54</v>
      </c>
      <c r="G137" s="442" t="s">
        <v>54</v>
      </c>
      <c r="H137" s="442" t="s">
        <v>54</v>
      </c>
    </row>
    <row r="138" spans="1:10" ht="13.8" thickBot="1">
      <c r="A138" s="1179"/>
      <c r="B138" s="853" t="s">
        <v>13</v>
      </c>
      <c r="C138" s="586">
        <v>1.2484</v>
      </c>
      <c r="D138" s="442">
        <v>0.77515925562641619</v>
      </c>
      <c r="E138" s="442">
        <v>0.88042841081811596</v>
      </c>
      <c r="F138" s="442">
        <v>0.90604254475476775</v>
      </c>
      <c r="G138" s="442">
        <v>1.7495062392519587</v>
      </c>
      <c r="H138" s="442">
        <v>0.46811298031470472</v>
      </c>
    </row>
    <row r="139" spans="1:10" ht="13.8" thickBot="1">
      <c r="A139" s="1179" t="s">
        <v>33</v>
      </c>
      <c r="B139" s="853" t="s">
        <v>113</v>
      </c>
      <c r="C139" s="586">
        <v>4.4180000000000001</v>
      </c>
      <c r="D139" s="442">
        <v>1.1455100226939796</v>
      </c>
      <c r="E139" s="442">
        <v>1.4462869618055831</v>
      </c>
      <c r="F139" s="442">
        <v>1.1455100226939796</v>
      </c>
      <c r="G139" s="442" t="s">
        <v>114</v>
      </c>
      <c r="H139" s="442">
        <v>0.58736835734678916</v>
      </c>
    </row>
    <row r="140" spans="1:10" ht="13.8" thickBot="1">
      <c r="A140" s="1179"/>
      <c r="B140" s="853" t="s">
        <v>14</v>
      </c>
      <c r="C140" s="586">
        <v>0.7772</v>
      </c>
      <c r="D140" s="442">
        <v>0.94422339865010307</v>
      </c>
      <c r="E140" s="442">
        <v>1.1674427380465962</v>
      </c>
      <c r="F140" s="442">
        <v>1.5967253956630416</v>
      </c>
      <c r="G140" s="442">
        <v>1.1892048548109158</v>
      </c>
      <c r="H140" s="442">
        <v>0.70926395653501562</v>
      </c>
    </row>
    <row r="141" spans="1:10" ht="13.8" thickBot="1">
      <c r="A141" s="1179"/>
      <c r="B141" s="853" t="s">
        <v>59</v>
      </c>
      <c r="C141" s="586">
        <v>0.92100000000000004</v>
      </c>
      <c r="D141" s="442">
        <v>0.9043024501475202</v>
      </c>
      <c r="E141" s="442">
        <v>1.009289047007403</v>
      </c>
      <c r="F141" s="442">
        <v>0.9043024501475202</v>
      </c>
      <c r="G141" s="442" t="s">
        <v>114</v>
      </c>
      <c r="H141" s="442">
        <v>0.36445695033320219</v>
      </c>
    </row>
    <row r="142" spans="1:10" ht="13.8" thickBot="1">
      <c r="A142" s="1180"/>
      <c r="B142" s="853" t="s">
        <v>115</v>
      </c>
      <c r="C142" s="586">
        <v>1.4516331310628665</v>
      </c>
      <c r="D142" s="442">
        <v>1.7273816796687225</v>
      </c>
      <c r="E142" s="442">
        <v>2.0196784702112911</v>
      </c>
      <c r="F142" s="442">
        <v>2.1360542587816038</v>
      </c>
      <c r="G142" s="442">
        <v>4.3875558404815367</v>
      </c>
      <c r="H142" s="442">
        <v>0.51972538670055479</v>
      </c>
    </row>
    <row r="143" spans="1:10" ht="13.8" thickBot="1">
      <c r="A143" s="1181" t="s">
        <v>34</v>
      </c>
      <c r="B143" s="417" t="s">
        <v>17</v>
      </c>
      <c r="C143" s="586">
        <v>0.78779999999999994</v>
      </c>
      <c r="D143" s="442">
        <v>0.71023960305917266</v>
      </c>
      <c r="E143" s="442">
        <v>0.71023960305917277</v>
      </c>
      <c r="F143" s="442">
        <v>0.71023960305917266</v>
      </c>
      <c r="G143" s="442" t="s">
        <v>114</v>
      </c>
      <c r="H143" s="442">
        <v>0.32332938995982419</v>
      </c>
      <c r="J143" s="71"/>
    </row>
    <row r="144" spans="1:10" ht="13.8" thickBot="1">
      <c r="A144" s="1179"/>
      <c r="B144" s="417" t="s">
        <v>65</v>
      </c>
      <c r="C144" s="586" t="s">
        <v>54</v>
      </c>
      <c r="D144" s="442" t="s">
        <v>54</v>
      </c>
      <c r="E144" s="442" t="s">
        <v>54</v>
      </c>
      <c r="F144" s="442" t="s">
        <v>54</v>
      </c>
      <c r="G144" s="442" t="s">
        <v>54</v>
      </c>
      <c r="H144" s="442" t="s">
        <v>54</v>
      </c>
    </row>
    <row r="145" spans="1:13" ht="13.8" thickBot="1">
      <c r="A145" s="1179"/>
      <c r="B145" s="417" t="s">
        <v>67</v>
      </c>
      <c r="C145" s="586" t="s">
        <v>54</v>
      </c>
      <c r="D145" s="442" t="s">
        <v>54</v>
      </c>
      <c r="E145" s="442" t="s">
        <v>54</v>
      </c>
      <c r="F145" s="442" t="s">
        <v>54</v>
      </c>
      <c r="G145" s="442" t="s">
        <v>54</v>
      </c>
      <c r="H145" s="442" t="s">
        <v>54</v>
      </c>
    </row>
    <row r="146" spans="1:13" ht="13.8" thickBot="1">
      <c r="A146" s="1182" t="s">
        <v>35</v>
      </c>
      <c r="B146" s="417" t="s">
        <v>20</v>
      </c>
      <c r="C146" s="586">
        <v>2.4222999999999999</v>
      </c>
      <c r="D146" s="442">
        <v>2.0556175512978498</v>
      </c>
      <c r="E146" s="442">
        <v>2.3861386626136802</v>
      </c>
      <c r="F146" s="442">
        <v>2.8245685366767264</v>
      </c>
      <c r="G146" s="442">
        <v>0.93490412357523944</v>
      </c>
      <c r="H146" s="442">
        <v>1.9788437118693363</v>
      </c>
    </row>
    <row r="147" spans="1:13" ht="13.8" thickBot="1">
      <c r="A147" s="1182"/>
      <c r="B147" s="417" t="s">
        <v>19</v>
      </c>
      <c r="C147" s="586">
        <v>1.9515</v>
      </c>
      <c r="D147" s="442">
        <v>1.5396987275198168</v>
      </c>
      <c r="E147" s="442">
        <v>1.7877008479343459</v>
      </c>
      <c r="F147" s="442">
        <v>1.8325405692372521</v>
      </c>
      <c r="G147" s="442">
        <v>1.2935545449482939</v>
      </c>
      <c r="H147" s="442">
        <v>1.2863042352126355</v>
      </c>
    </row>
    <row r="148" spans="1:13" ht="13.8" thickBot="1">
      <c r="A148" s="1183"/>
      <c r="B148" s="418" t="s">
        <v>21</v>
      </c>
      <c r="C148" s="587">
        <v>6.2442000000000002</v>
      </c>
      <c r="D148" s="588">
        <v>3.0909362388246895</v>
      </c>
      <c r="E148" s="456">
        <v>3.0909362388246895</v>
      </c>
      <c r="F148" s="456">
        <v>1.7268853374490853</v>
      </c>
      <c r="G148" s="456">
        <v>433.33333333333331</v>
      </c>
      <c r="H148" s="456">
        <v>1.7268853374490853</v>
      </c>
    </row>
    <row r="149" spans="1:13">
      <c r="A149" s="598" t="s">
        <v>116</v>
      </c>
      <c r="B149" s="84"/>
      <c r="C149" s="402"/>
      <c r="D149" s="84"/>
      <c r="E149" s="84"/>
      <c r="F149" s="84"/>
      <c r="G149" s="84"/>
    </row>
    <row r="150" spans="1:13">
      <c r="A150" s="195" t="s">
        <v>690</v>
      </c>
      <c r="B150" s="403"/>
      <c r="C150" s="403"/>
      <c r="D150" s="403"/>
      <c r="E150" s="403"/>
      <c r="F150" s="403"/>
      <c r="G150" s="403"/>
      <c r="H150" s="403"/>
      <c r="I150" s="403"/>
    </row>
    <row r="151" spans="1:13">
      <c r="A151" s="195" t="s">
        <v>117</v>
      </c>
      <c r="B151" s="84"/>
      <c r="C151" s="84"/>
      <c r="D151" s="84"/>
      <c r="E151" s="84"/>
      <c r="F151" s="84"/>
      <c r="G151" s="84"/>
    </row>
    <row r="152" spans="1:13">
      <c r="A152" s="856"/>
      <c r="B152" s="84"/>
      <c r="C152" s="84"/>
      <c r="D152" s="84"/>
      <c r="E152" s="84"/>
      <c r="F152" s="84"/>
      <c r="G152" s="84"/>
    </row>
    <row r="153" spans="1:13" s="611" customFormat="1">
      <c r="A153"/>
      <c r="B153" s="158"/>
      <c r="C153" s="158"/>
      <c r="D153" s="158"/>
      <c r="E153" s="69"/>
      <c r="F153" s="69"/>
      <c r="G153" s="69"/>
      <c r="H153" s="32"/>
      <c r="I153" s="32"/>
      <c r="J153" s="32"/>
      <c r="K153" s="435"/>
      <c r="L153" s="71"/>
      <c r="M153" s="71"/>
    </row>
    <row r="154" spans="1:13" s="32" customFormat="1">
      <c r="A154" s="4" t="s">
        <v>118</v>
      </c>
      <c r="B154" s="4"/>
      <c r="C154" s="4"/>
      <c r="D154" s="4"/>
      <c r="E154" s="4"/>
      <c r="F154" s="4"/>
      <c r="K154" s="430"/>
    </row>
    <row r="155" spans="1:13" ht="27" thickBot="1">
      <c r="A155" s="867"/>
      <c r="B155" s="867" t="s">
        <v>107</v>
      </c>
      <c r="C155" s="867" t="s">
        <v>108</v>
      </c>
      <c r="D155" s="867" t="s">
        <v>109</v>
      </c>
      <c r="E155" s="867" t="s">
        <v>110</v>
      </c>
      <c r="F155" s="867" t="s">
        <v>111</v>
      </c>
    </row>
    <row r="156" spans="1:13" ht="14.4" thickTop="1" thickBot="1">
      <c r="A156" s="91" t="s">
        <v>119</v>
      </c>
      <c r="B156" s="442">
        <v>1.2454028209976844</v>
      </c>
      <c r="C156" s="442">
        <v>1.4439064534130412</v>
      </c>
      <c r="D156" s="442">
        <v>1.6925148562676189</v>
      </c>
      <c r="E156" s="442">
        <v>2.0544175163859051</v>
      </c>
      <c r="F156" s="442">
        <v>0.6784459802475149</v>
      </c>
    </row>
    <row r="157" spans="1:13" s="32" customFormat="1" ht="13.8" thickBot="1">
      <c r="A157" s="91" t="s">
        <v>120</v>
      </c>
      <c r="B157" s="442">
        <v>1.2147253297086171</v>
      </c>
      <c r="C157" s="442">
        <v>1.4242832593011339</v>
      </c>
      <c r="D157" s="442">
        <v>1.8111971783915459</v>
      </c>
      <c r="E157" s="442">
        <v>2.0260676780270805</v>
      </c>
      <c r="F157" s="442">
        <v>0.61788268504879063</v>
      </c>
      <c r="K157" s="430"/>
    </row>
    <row r="158" spans="1:13" s="32" customFormat="1" ht="13.8" thickBot="1">
      <c r="A158" s="405" t="s">
        <v>121</v>
      </c>
      <c r="B158" s="442">
        <v>1.2117409718873413</v>
      </c>
      <c r="C158" s="442">
        <v>1.4595649584737556</v>
      </c>
      <c r="D158" s="442">
        <v>1.7073250996931137</v>
      </c>
      <c r="E158" s="442">
        <v>2.3962160928368097</v>
      </c>
      <c r="F158" s="442">
        <v>0.57600620565654015</v>
      </c>
      <c r="K158" s="430"/>
    </row>
    <row r="159" spans="1:13" s="32" customFormat="1" ht="13.8" thickBot="1">
      <c r="A159" s="405" t="s">
        <v>122</v>
      </c>
      <c r="B159" s="442">
        <v>1.2164130600194905</v>
      </c>
      <c r="C159" s="442">
        <v>1.4047744109597669</v>
      </c>
      <c r="D159" s="442">
        <v>1.881112568176301</v>
      </c>
      <c r="E159" s="442">
        <v>1.8450184270599581</v>
      </c>
      <c r="F159" s="442">
        <v>0.64660071065627422</v>
      </c>
      <c r="K159" s="430"/>
    </row>
    <row r="160" spans="1:13" s="32" customFormat="1" ht="13.8" thickBot="1">
      <c r="A160" s="92" t="s">
        <v>35</v>
      </c>
      <c r="B160" s="406">
        <v>1.7022775368911405</v>
      </c>
      <c r="C160" s="406">
        <v>1.9258076067583123</v>
      </c>
      <c r="D160" s="406">
        <v>1.8190869955898021</v>
      </c>
      <c r="E160" s="406">
        <v>1.5020277069723706</v>
      </c>
      <c r="F160" s="406">
        <v>1.3554682842462582</v>
      </c>
      <c r="K160" s="430"/>
    </row>
    <row r="161" spans="1:11" s="32" customFormat="1">
      <c r="A161" s="195" t="s">
        <v>123</v>
      </c>
      <c r="B161" s="635"/>
      <c r="K161" s="430"/>
    </row>
    <row r="162" spans="1:11">
      <c r="A162" s="4"/>
      <c r="B162" s="4"/>
      <c r="C162" s="4"/>
      <c r="D162" s="4"/>
      <c r="E162" s="4"/>
    </row>
    <row r="163" spans="1:11">
      <c r="A163" s="4"/>
      <c r="B163" s="4"/>
      <c r="C163" s="4"/>
      <c r="D163" s="4"/>
      <c r="E163" s="4"/>
    </row>
    <row r="164" spans="1:11">
      <c r="A164" s="4"/>
      <c r="B164" s="4"/>
      <c r="C164" s="4"/>
      <c r="D164" s="4"/>
      <c r="E164" s="4"/>
    </row>
    <row r="165" spans="1:11">
      <c r="A165" s="4" t="s">
        <v>124</v>
      </c>
      <c r="B165" s="4"/>
      <c r="C165" s="4"/>
      <c r="D165" s="4"/>
      <c r="E165" s="4"/>
      <c r="F165" s="4"/>
      <c r="G165" s="4"/>
      <c r="H165" s="4"/>
      <c r="I165" s="4"/>
    </row>
    <row r="166" spans="1:11" ht="27" thickBot="1">
      <c r="A166" s="845" t="s">
        <v>23</v>
      </c>
      <c r="B166" s="845" t="s">
        <v>46</v>
      </c>
      <c r="C166" s="87" t="s">
        <v>107</v>
      </c>
      <c r="D166" s="88" t="s">
        <v>107</v>
      </c>
      <c r="E166" s="87" t="s">
        <v>108</v>
      </c>
      <c r="F166" s="87" t="s">
        <v>109</v>
      </c>
      <c r="G166" s="87" t="s">
        <v>110</v>
      </c>
      <c r="H166" s="87" t="s">
        <v>111</v>
      </c>
    </row>
    <row r="167" spans="1:11" ht="13.8" thickBot="1">
      <c r="A167" s="89"/>
      <c r="B167" s="90"/>
      <c r="C167" s="867" t="s">
        <v>112</v>
      </c>
      <c r="D167" s="1184" t="s">
        <v>688</v>
      </c>
      <c r="E167" s="1185"/>
      <c r="F167" s="1185"/>
      <c r="G167" s="1185"/>
      <c r="H167" s="1185"/>
    </row>
    <row r="168" spans="1:11" ht="14.4" thickTop="1" thickBot="1">
      <c r="A168" s="1178" t="s">
        <v>32</v>
      </c>
      <c r="B168" s="853" t="s">
        <v>9</v>
      </c>
      <c r="C168" s="586">
        <v>1.9096596861022852</v>
      </c>
      <c r="D168" s="442">
        <v>1.5183465244872794</v>
      </c>
      <c r="E168" s="442">
        <v>1.8185649735656699</v>
      </c>
      <c r="F168" s="442">
        <v>3.7246586604543399</v>
      </c>
      <c r="G168" s="442">
        <v>1.4596796564444756</v>
      </c>
      <c r="H168" s="442">
        <v>0.95296147243544904</v>
      </c>
    </row>
    <row r="169" spans="1:11" ht="13.8" thickBot="1">
      <c r="A169" s="1179"/>
      <c r="B169" s="853" t="s">
        <v>10</v>
      </c>
      <c r="C169" s="586">
        <v>0.93417036079089644</v>
      </c>
      <c r="D169" s="442">
        <v>0.94753926987261705</v>
      </c>
      <c r="E169" s="442">
        <v>1.1777265132842658</v>
      </c>
      <c r="F169" s="442">
        <v>1.7076515552130762</v>
      </c>
      <c r="G169" s="442">
        <v>1.0534438279571408</v>
      </c>
      <c r="H169" s="442">
        <v>0.77830169152499851</v>
      </c>
    </row>
    <row r="170" spans="1:11" ht="13.8" thickBot="1">
      <c r="A170" s="1179"/>
      <c r="B170" s="853" t="s">
        <v>11</v>
      </c>
      <c r="C170" s="586" t="s">
        <v>54</v>
      </c>
      <c r="D170" s="442" t="s">
        <v>54</v>
      </c>
      <c r="E170" s="442" t="s">
        <v>54</v>
      </c>
      <c r="F170" s="442" t="s">
        <v>54</v>
      </c>
      <c r="G170" s="442" t="s">
        <v>54</v>
      </c>
      <c r="H170" s="442" t="s">
        <v>54</v>
      </c>
    </row>
    <row r="171" spans="1:11" ht="13.8" thickBot="1">
      <c r="A171" s="1179"/>
      <c r="B171" s="853" t="s">
        <v>53</v>
      </c>
      <c r="C171" s="586">
        <v>1.4994125768488573</v>
      </c>
      <c r="D171" s="442">
        <v>2.1732467617635236</v>
      </c>
      <c r="E171" s="442">
        <v>2.3296078492038639</v>
      </c>
      <c r="F171" s="442">
        <v>2.1732467617635236</v>
      </c>
      <c r="G171" s="442">
        <v>12.061430618143762</v>
      </c>
      <c r="H171" s="442">
        <v>0.5710113030676478</v>
      </c>
    </row>
    <row r="172" spans="1:11" ht="13.8" thickBot="1">
      <c r="A172" s="1179"/>
      <c r="B172" s="853" t="s">
        <v>13</v>
      </c>
      <c r="C172" s="586">
        <v>1.1869472083635524</v>
      </c>
      <c r="D172" s="442">
        <v>1.0693693609939281</v>
      </c>
      <c r="E172" s="442">
        <v>1.2834472721318428</v>
      </c>
      <c r="F172" s="442">
        <v>1.905305807622812</v>
      </c>
      <c r="G172" s="442">
        <v>1.3312426766386591</v>
      </c>
      <c r="H172" s="442">
        <v>0.76039630438036088</v>
      </c>
    </row>
    <row r="173" spans="1:11" ht="13.8" thickBot="1">
      <c r="A173" s="1179" t="s">
        <v>33</v>
      </c>
      <c r="B173" s="853" t="s">
        <v>113</v>
      </c>
      <c r="C173" s="586" t="s">
        <v>54</v>
      </c>
      <c r="D173" s="442" t="s">
        <v>54</v>
      </c>
      <c r="E173" s="442" t="s">
        <v>54</v>
      </c>
      <c r="F173" s="442" t="s">
        <v>54</v>
      </c>
      <c r="G173" s="442" t="s">
        <v>54</v>
      </c>
      <c r="H173" s="442" t="s">
        <v>54</v>
      </c>
    </row>
    <row r="174" spans="1:11" ht="13.8" thickBot="1">
      <c r="A174" s="1179"/>
      <c r="B174" s="853" t="s">
        <v>14</v>
      </c>
      <c r="C174" s="586">
        <v>0.95470616644964601</v>
      </c>
      <c r="D174" s="442">
        <v>0.98820583015912922</v>
      </c>
      <c r="E174" s="442">
        <v>1.1634384884554068</v>
      </c>
      <c r="F174" s="442">
        <v>2.1021287180670951</v>
      </c>
      <c r="G174" s="442">
        <v>1.3362109867323491</v>
      </c>
      <c r="H174" s="442">
        <v>0.68972366243274397</v>
      </c>
    </row>
    <row r="175" spans="1:11" ht="13.8" thickBot="1">
      <c r="A175" s="1179"/>
      <c r="B175" s="853" t="s">
        <v>59</v>
      </c>
      <c r="C175" s="586">
        <v>1.3161518275431576</v>
      </c>
      <c r="D175" s="442">
        <v>1.7871070448919648</v>
      </c>
      <c r="E175" s="442">
        <v>1.973921469836589</v>
      </c>
      <c r="F175" s="442">
        <v>1.8055284610132907</v>
      </c>
      <c r="G175" s="442" t="s">
        <v>114</v>
      </c>
      <c r="H175" s="442">
        <v>0.46440264025325878</v>
      </c>
    </row>
    <row r="176" spans="1:11" ht="13.8" thickBot="1">
      <c r="A176" s="1180"/>
      <c r="B176" s="853" t="s">
        <v>115</v>
      </c>
      <c r="C176" s="586">
        <v>1.3672057931287707</v>
      </c>
      <c r="D176" s="442">
        <v>1.2404061013656338</v>
      </c>
      <c r="E176" s="442">
        <v>1.3821116577473342</v>
      </c>
      <c r="F176" s="442">
        <v>1.8791568203172619</v>
      </c>
      <c r="G176" s="442">
        <v>3.4424795259705521</v>
      </c>
      <c r="H176" s="442">
        <v>0.44971759557850854</v>
      </c>
    </row>
    <row r="177" spans="1:11" ht="13.8" thickBot="1">
      <c r="A177" s="1181" t="s">
        <v>34</v>
      </c>
      <c r="B177" s="417" t="s">
        <v>17</v>
      </c>
      <c r="C177" s="586">
        <v>0.97950258320249095</v>
      </c>
      <c r="D177" s="442">
        <v>0.96915289375133629</v>
      </c>
      <c r="E177" s="442">
        <v>0.96915289375133584</v>
      </c>
      <c r="F177" s="442">
        <v>0.96915289375133629</v>
      </c>
      <c r="G177" s="442" t="s">
        <v>114</v>
      </c>
      <c r="H177" s="442">
        <v>0.36862394476383864</v>
      </c>
      <c r="J177" s="71"/>
    </row>
    <row r="178" spans="1:11" ht="13.8" thickBot="1">
      <c r="A178" s="1179"/>
      <c r="B178" s="417" t="s">
        <v>65</v>
      </c>
      <c r="C178" s="586" t="s">
        <v>54</v>
      </c>
      <c r="D178" s="442" t="s">
        <v>54</v>
      </c>
      <c r="E178" s="442" t="s">
        <v>54</v>
      </c>
      <c r="F178" s="442" t="s">
        <v>54</v>
      </c>
      <c r="G178" s="442" t="s">
        <v>54</v>
      </c>
      <c r="H178" s="442" t="s">
        <v>54</v>
      </c>
    </row>
    <row r="179" spans="1:11" ht="13.8" thickBot="1">
      <c r="A179" s="1179"/>
      <c r="B179" s="417" t="s">
        <v>67</v>
      </c>
      <c r="C179" s="586" t="s">
        <v>54</v>
      </c>
      <c r="D179" s="442" t="s">
        <v>54</v>
      </c>
      <c r="E179" s="442" t="s">
        <v>54</v>
      </c>
      <c r="F179" s="442" t="s">
        <v>54</v>
      </c>
      <c r="G179" s="442" t="s">
        <v>54</v>
      </c>
      <c r="H179" s="442" t="s">
        <v>54</v>
      </c>
    </row>
    <row r="180" spans="1:11" ht="13.8" thickBot="1">
      <c r="A180" s="1182" t="s">
        <v>35</v>
      </c>
      <c r="B180" s="417" t="s">
        <v>20</v>
      </c>
      <c r="C180" s="586">
        <v>1.6185225059869326</v>
      </c>
      <c r="D180" s="442">
        <v>1.7999745406999925</v>
      </c>
      <c r="E180" s="442">
        <v>2.0875434872506502</v>
      </c>
      <c r="F180" s="442">
        <v>2.8189044053825709</v>
      </c>
      <c r="G180" s="442">
        <v>0.28370350581538661</v>
      </c>
      <c r="H180" s="442">
        <v>2.3838805462816888</v>
      </c>
    </row>
    <row r="181" spans="1:11" ht="13.8" thickBot="1">
      <c r="A181" s="1182"/>
      <c r="B181" s="417" t="s">
        <v>19</v>
      </c>
      <c r="C181" s="586">
        <v>2.3731347223399641</v>
      </c>
      <c r="D181" s="442">
        <v>2.2894364628665267</v>
      </c>
      <c r="E181" s="442">
        <v>2.6555800287382128</v>
      </c>
      <c r="F181" s="442">
        <v>4.8765578083431027</v>
      </c>
      <c r="G181" s="442">
        <v>0.692947155971675</v>
      </c>
      <c r="H181" s="442">
        <v>2.5821872377597246</v>
      </c>
    </row>
    <row r="182" spans="1:11" ht="13.8" thickBot="1">
      <c r="A182" s="1183"/>
      <c r="B182" s="418" t="s">
        <v>21</v>
      </c>
      <c r="C182" s="587">
        <v>6.1860210368089614</v>
      </c>
      <c r="D182" s="588">
        <v>3.2690921897236183</v>
      </c>
      <c r="E182" s="456">
        <v>3.2690921897236183</v>
      </c>
      <c r="F182" s="456">
        <v>1.2577358279655744</v>
      </c>
      <c r="G182" s="456" t="s">
        <v>114</v>
      </c>
      <c r="H182" s="456">
        <v>1.2577358279655744</v>
      </c>
    </row>
    <row r="183" spans="1:11">
      <c r="A183" s="598" t="s">
        <v>116</v>
      </c>
      <c r="B183" s="84"/>
      <c r="C183" s="402"/>
      <c r="D183" s="84"/>
      <c r="E183" s="84"/>
      <c r="F183" s="84"/>
      <c r="G183" s="84"/>
    </row>
    <row r="184" spans="1:11" ht="12.75" customHeight="1">
      <c r="A184" s="195" t="s">
        <v>690</v>
      </c>
      <c r="B184" s="403"/>
      <c r="C184" s="403"/>
      <c r="D184" s="403"/>
      <c r="E184" s="403"/>
      <c r="F184" s="403"/>
      <c r="G184" s="403"/>
      <c r="H184" s="403"/>
      <c r="I184" s="403"/>
    </row>
    <row r="185" spans="1:11">
      <c r="A185" s="195" t="s">
        <v>117</v>
      </c>
      <c r="B185" s="84"/>
      <c r="C185" s="84"/>
      <c r="D185" s="84"/>
      <c r="E185" s="84"/>
      <c r="F185" s="84"/>
      <c r="G185" s="84"/>
    </row>
    <row r="186" spans="1:11">
      <c r="A186" s="856"/>
      <c r="B186" s="84"/>
      <c r="C186" s="84"/>
      <c r="D186" s="84"/>
      <c r="E186" s="84"/>
      <c r="F186" s="84"/>
      <c r="G186" s="84"/>
    </row>
    <row r="187" spans="1:11" s="32" customFormat="1">
      <c r="A187" s="33"/>
      <c r="B187" s="635"/>
      <c r="K187" s="430"/>
    </row>
    <row r="188" spans="1:11" s="32" customFormat="1">
      <c r="A188" s="4" t="s">
        <v>125</v>
      </c>
      <c r="B188" s="4"/>
      <c r="C188" s="4"/>
      <c r="D188" s="4"/>
      <c r="E188" s="4"/>
      <c r="F188" s="4"/>
      <c r="K188" s="430"/>
    </row>
    <row r="189" spans="1:11" ht="27" thickBot="1">
      <c r="A189" s="867"/>
      <c r="B189" s="867" t="s">
        <v>107</v>
      </c>
      <c r="C189" s="867" t="s">
        <v>108</v>
      </c>
      <c r="D189" s="867" t="s">
        <v>109</v>
      </c>
      <c r="E189" s="867" t="s">
        <v>110</v>
      </c>
      <c r="F189" s="867" t="s">
        <v>111</v>
      </c>
    </row>
    <row r="190" spans="1:11" ht="14.4" thickTop="1" thickBot="1">
      <c r="A190" s="91" t="s">
        <v>119</v>
      </c>
      <c r="B190" s="442">
        <v>1.5296148190278216</v>
      </c>
      <c r="C190" s="442">
        <v>1.7849477747574845</v>
      </c>
      <c r="D190" s="442">
        <v>2.8223613807332963</v>
      </c>
      <c r="E190" s="442">
        <v>1.5767941730582373</v>
      </c>
      <c r="F190" s="442">
        <v>0.9838985234814831</v>
      </c>
    </row>
    <row r="191" spans="1:11" s="32" customFormat="1" ht="13.8" thickBot="1">
      <c r="A191" s="91" t="s">
        <v>120</v>
      </c>
      <c r="B191" s="442">
        <v>1.3070253419508306</v>
      </c>
      <c r="C191" s="442">
        <v>1.5503151237352071</v>
      </c>
      <c r="D191" s="442">
        <v>2.6842039983457129</v>
      </c>
      <c r="E191" s="442">
        <v>1.6026328790280215</v>
      </c>
      <c r="F191" s="442">
        <v>0.78074811126403709</v>
      </c>
      <c r="K191" s="430"/>
    </row>
    <row r="192" spans="1:11" s="32" customFormat="1" ht="13.8" thickBot="1">
      <c r="A192" s="405" t="s">
        <v>121</v>
      </c>
      <c r="B192" s="442">
        <v>1.1022609716048992</v>
      </c>
      <c r="C192" s="442">
        <v>1.2701897609437696</v>
      </c>
      <c r="D192" s="442">
        <v>2.0021502767206369</v>
      </c>
      <c r="E192" s="442">
        <v>1.9854244612001175</v>
      </c>
      <c r="F192" s="442">
        <v>0.57613450243110986</v>
      </c>
      <c r="K192" s="430"/>
    </row>
    <row r="193" spans="1:13" s="32" customFormat="1" ht="13.8" thickBot="1">
      <c r="A193" s="405" t="s">
        <v>122</v>
      </c>
      <c r="B193" s="442">
        <v>1.4018926334011921</v>
      </c>
      <c r="C193" s="442">
        <v>1.6800971477742419</v>
      </c>
      <c r="D193" s="442">
        <v>3.0644915679524272</v>
      </c>
      <c r="E193" s="442">
        <v>1.4395608887176552</v>
      </c>
      <c r="F193" s="442">
        <v>0.89676495515512855</v>
      </c>
      <c r="K193" s="430"/>
    </row>
    <row r="194" spans="1:13" s="32" customFormat="1" ht="13.8" thickBot="1">
      <c r="A194" s="92" t="s">
        <v>35</v>
      </c>
      <c r="B194" s="406">
        <v>2.355682016153049</v>
      </c>
      <c r="C194" s="406">
        <v>2.6884582127549819</v>
      </c>
      <c r="D194" s="406">
        <v>3.6015031110028604</v>
      </c>
      <c r="E194" s="406">
        <v>0.96187063105629744</v>
      </c>
      <c r="F194" s="406">
        <v>2.2953885422517812</v>
      </c>
      <c r="K194" s="430"/>
    </row>
    <row r="195" spans="1:13" s="32" customFormat="1">
      <c r="A195" s="195" t="s">
        <v>123</v>
      </c>
      <c r="B195" s="635"/>
      <c r="K195" s="430"/>
    </row>
    <row r="196" spans="1:13">
      <c r="A196" s="856"/>
      <c r="B196" s="84"/>
      <c r="C196" s="84"/>
      <c r="D196" s="84"/>
      <c r="E196" s="84"/>
      <c r="F196" s="84"/>
      <c r="G196" s="84"/>
    </row>
    <row r="197" spans="1:13" s="611" customFormat="1">
      <c r="A197"/>
      <c r="B197" s="158"/>
      <c r="C197" s="158"/>
      <c r="D197" s="158"/>
      <c r="E197" s="69"/>
      <c r="F197" s="69"/>
      <c r="G197" s="69"/>
      <c r="H197" s="32"/>
      <c r="I197" s="32"/>
      <c r="J197" s="32"/>
      <c r="K197" s="435"/>
      <c r="L197" s="71"/>
      <c r="M197" s="71"/>
    </row>
    <row r="198" spans="1:13" s="611" customFormat="1">
      <c r="A198" s="4" t="s">
        <v>128</v>
      </c>
      <c r="B198" s="4"/>
      <c r="C198" s="4"/>
      <c r="D198" s="4"/>
      <c r="E198" s="4"/>
      <c r="F198" s="4"/>
      <c r="G198" s="4"/>
      <c r="H198" s="32"/>
      <c r="I198" s="32"/>
      <c r="J198" s="32"/>
      <c r="K198" s="435"/>
      <c r="L198" s="71"/>
      <c r="M198" s="71"/>
    </row>
    <row r="199" spans="1:13" ht="27" thickBot="1">
      <c r="A199" s="845" t="s">
        <v>23</v>
      </c>
      <c r="B199" s="845" t="s">
        <v>46</v>
      </c>
      <c r="C199" s="87" t="s">
        <v>107</v>
      </c>
      <c r="D199" s="88" t="s">
        <v>107</v>
      </c>
      <c r="E199" s="87" t="s">
        <v>108</v>
      </c>
      <c r="F199" s="87" t="s">
        <v>109</v>
      </c>
      <c r="G199" s="87" t="s">
        <v>110</v>
      </c>
      <c r="H199" s="87" t="s">
        <v>111</v>
      </c>
    </row>
    <row r="200" spans="1:13" ht="13.8" thickBot="1">
      <c r="A200" s="89"/>
      <c r="B200" s="90"/>
      <c r="C200" s="867" t="s">
        <v>112</v>
      </c>
      <c r="D200" s="1184" t="s">
        <v>688</v>
      </c>
      <c r="E200" s="1185"/>
      <c r="F200" s="1185"/>
      <c r="G200" s="1185"/>
      <c r="H200" s="1185"/>
    </row>
    <row r="201" spans="1:13" ht="14.4" thickTop="1" thickBot="1">
      <c r="A201" s="1178" t="s">
        <v>32</v>
      </c>
      <c r="B201" s="853" t="s">
        <v>9</v>
      </c>
      <c r="C201" s="586" t="s">
        <v>54</v>
      </c>
      <c r="D201" s="442">
        <v>1.4556434663907643</v>
      </c>
      <c r="E201" s="442">
        <v>1.7204974841694842</v>
      </c>
      <c r="F201" s="442">
        <v>3.0062976416429668</v>
      </c>
      <c r="G201" s="442">
        <v>1.6290882703321459</v>
      </c>
      <c r="H201" s="442">
        <v>0.83170389229780362</v>
      </c>
    </row>
    <row r="202" spans="1:13" ht="13.8" thickBot="1">
      <c r="A202" s="1179"/>
      <c r="B202" s="853" t="s">
        <v>10</v>
      </c>
      <c r="C202" s="586" t="s">
        <v>54</v>
      </c>
      <c r="D202" s="442">
        <v>0.77005192548868495</v>
      </c>
      <c r="E202" s="442">
        <v>0.96883707231368577</v>
      </c>
      <c r="F202" s="442">
        <v>1.233310870131676</v>
      </c>
      <c r="G202" s="442">
        <v>1.0793400769862038</v>
      </c>
      <c r="H202" s="442">
        <v>0.64369722757880288</v>
      </c>
    </row>
    <row r="203" spans="1:13" ht="13.8" thickBot="1">
      <c r="A203" s="1179"/>
      <c r="B203" s="853" t="s">
        <v>11</v>
      </c>
      <c r="C203" s="586" t="s">
        <v>54</v>
      </c>
      <c r="D203" s="442">
        <v>0.37487476552853272</v>
      </c>
      <c r="E203" s="442">
        <v>0.44193064425479645</v>
      </c>
      <c r="F203" s="442">
        <v>0.39624751521188212</v>
      </c>
      <c r="G203" s="442">
        <v>3.5474092696479502</v>
      </c>
      <c r="H203" s="442">
        <v>0.27962651123312454</v>
      </c>
    </row>
    <row r="204" spans="1:13" ht="13.8" thickBot="1">
      <c r="A204" s="1179"/>
      <c r="B204" s="853" t="s">
        <v>53</v>
      </c>
      <c r="C204" s="586" t="s">
        <v>54</v>
      </c>
      <c r="D204" s="442">
        <v>2.1732467617635236</v>
      </c>
      <c r="E204" s="442">
        <v>2.3296078492038639</v>
      </c>
      <c r="F204" s="442">
        <v>2.1732467617635236</v>
      </c>
      <c r="G204" s="442">
        <v>12.061430618143762</v>
      </c>
      <c r="H204" s="442">
        <v>0.5710113030676478</v>
      </c>
    </row>
    <row r="205" spans="1:13" ht="13.8" thickBot="1">
      <c r="A205" s="1179"/>
      <c r="B205" s="853" t="s">
        <v>13</v>
      </c>
      <c r="C205" s="586" t="s">
        <v>54</v>
      </c>
      <c r="D205" s="442">
        <v>0.95326897465519311</v>
      </c>
      <c r="E205" s="442">
        <v>1.1309459108843778</v>
      </c>
      <c r="F205" s="442">
        <v>1.4411951090491106</v>
      </c>
      <c r="G205" s="442">
        <v>1.4714358408717971</v>
      </c>
      <c r="H205" s="442">
        <v>0.64314225085935783</v>
      </c>
    </row>
    <row r="206" spans="1:13" ht="13.8" thickBot="1">
      <c r="A206" s="1179" t="s">
        <v>33</v>
      </c>
      <c r="B206" s="853" t="s">
        <v>113</v>
      </c>
      <c r="C206" s="586" t="s">
        <v>54</v>
      </c>
      <c r="D206" s="442">
        <v>1.1455100226939796</v>
      </c>
      <c r="E206" s="442">
        <v>1.4462869618055831</v>
      </c>
      <c r="F206" s="442">
        <v>1.1455100226939796</v>
      </c>
      <c r="G206" s="442" t="s">
        <v>114</v>
      </c>
      <c r="H206" s="442">
        <v>0.58736835734678916</v>
      </c>
    </row>
    <row r="207" spans="1:13" ht="13.8" thickBot="1">
      <c r="A207" s="1179"/>
      <c r="B207" s="853" t="s">
        <v>14</v>
      </c>
      <c r="C207" s="586" t="s">
        <v>54</v>
      </c>
      <c r="D207" s="442">
        <v>0.97049710925526389</v>
      </c>
      <c r="E207" s="442">
        <v>1.1649465680374762</v>
      </c>
      <c r="F207" s="442">
        <v>1.8702333246211362</v>
      </c>
      <c r="G207" s="442">
        <v>1.2796397163729347</v>
      </c>
      <c r="H207" s="442">
        <v>0.69724853740039949</v>
      </c>
    </row>
    <row r="208" spans="1:13" ht="13.8" thickBot="1">
      <c r="A208" s="1179"/>
      <c r="B208" s="853" t="s">
        <v>59</v>
      </c>
      <c r="C208" s="586" t="s">
        <v>54</v>
      </c>
      <c r="D208" s="442">
        <v>1.3734805464904323</v>
      </c>
      <c r="E208" s="442">
        <v>1.538346416978982</v>
      </c>
      <c r="F208" s="442">
        <v>1.3809687158532178</v>
      </c>
      <c r="G208" s="442" t="s">
        <v>114</v>
      </c>
      <c r="H208" s="442">
        <v>0.42818007135579955</v>
      </c>
    </row>
    <row r="209" spans="1:11" ht="13.8" thickBot="1">
      <c r="A209" s="1180"/>
      <c r="B209" s="853" t="s">
        <v>115</v>
      </c>
      <c r="C209" s="586" t="s">
        <v>54</v>
      </c>
      <c r="D209" s="442">
        <v>1.5029209786951063</v>
      </c>
      <c r="E209" s="442">
        <v>1.7149437333176336</v>
      </c>
      <c r="F209" s="442">
        <v>2.0304572816069189</v>
      </c>
      <c r="G209" s="442">
        <v>3.9398918670816769</v>
      </c>
      <c r="H209" s="442">
        <v>0.49066809112650445</v>
      </c>
      <c r="J209" s="71"/>
    </row>
    <row r="210" spans="1:11" ht="13.8" thickBot="1">
      <c r="A210" s="1181" t="s">
        <v>34</v>
      </c>
      <c r="B210" s="853" t="s">
        <v>17</v>
      </c>
      <c r="C210" s="586" t="s">
        <v>54</v>
      </c>
      <c r="D210" s="442">
        <v>0.84005004023428287</v>
      </c>
      <c r="E210" s="442">
        <v>0.844475978161081</v>
      </c>
      <c r="F210" s="442">
        <v>0.84005004023428287</v>
      </c>
      <c r="G210" s="442" t="s">
        <v>114</v>
      </c>
      <c r="H210" s="442">
        <v>0.34806761147347054</v>
      </c>
    </row>
    <row r="211" spans="1:11" ht="13.8" thickBot="1">
      <c r="A211" s="1179"/>
      <c r="B211" s="853" t="s">
        <v>65</v>
      </c>
      <c r="C211" s="586" t="s">
        <v>54</v>
      </c>
      <c r="D211" s="442" t="s">
        <v>54</v>
      </c>
      <c r="E211" s="442" t="s">
        <v>54</v>
      </c>
      <c r="F211" s="442" t="s">
        <v>54</v>
      </c>
      <c r="G211" s="442" t="s">
        <v>54</v>
      </c>
      <c r="H211" s="442" t="s">
        <v>54</v>
      </c>
    </row>
    <row r="212" spans="1:11" ht="13.8" thickBot="1">
      <c r="A212" s="1179"/>
      <c r="B212" s="417" t="s">
        <v>67</v>
      </c>
      <c r="C212" s="586" t="s">
        <v>54</v>
      </c>
      <c r="D212" s="442" t="s">
        <v>54</v>
      </c>
      <c r="E212" s="442" t="s">
        <v>54</v>
      </c>
      <c r="F212" s="442" t="s">
        <v>54</v>
      </c>
      <c r="G212" s="442" t="s">
        <v>54</v>
      </c>
      <c r="H212" s="442" t="s">
        <v>54</v>
      </c>
    </row>
    <row r="213" spans="1:11" ht="13.8" thickBot="1">
      <c r="A213" s="1182" t="s">
        <v>35</v>
      </c>
      <c r="B213" s="417" t="s">
        <v>20</v>
      </c>
      <c r="C213" s="586" t="s">
        <v>54</v>
      </c>
      <c r="D213" s="442">
        <v>1.8311769185519857</v>
      </c>
      <c r="E213" s="442">
        <v>2.1218554379533008</v>
      </c>
      <c r="F213" s="442">
        <v>2.8196791287655225</v>
      </c>
      <c r="G213" s="442">
        <v>0.40391303644400062</v>
      </c>
      <c r="H213" s="442">
        <v>2.3188494088144864</v>
      </c>
    </row>
    <row r="214" spans="1:11" ht="13.8" thickBot="1">
      <c r="A214" s="1182"/>
      <c r="B214" s="417" t="s">
        <v>19</v>
      </c>
      <c r="C214" s="586" t="s">
        <v>54</v>
      </c>
      <c r="D214" s="442">
        <v>2.0394719574216689</v>
      </c>
      <c r="E214" s="442">
        <v>2.3792683389637301</v>
      </c>
      <c r="F214" s="442">
        <v>3.4387960793466967</v>
      </c>
      <c r="G214" s="442">
        <v>0.86998322341477963</v>
      </c>
      <c r="H214" s="442">
        <v>2.059856055695088</v>
      </c>
    </row>
    <row r="215" spans="1:11" ht="13.8" thickBot="1">
      <c r="A215" s="1183"/>
      <c r="B215" s="418" t="s">
        <v>21</v>
      </c>
      <c r="C215" s="587" t="s">
        <v>54</v>
      </c>
      <c r="D215" s="588">
        <v>3.2022001731063705</v>
      </c>
      <c r="E215" s="456">
        <v>3.205032871848994</v>
      </c>
      <c r="F215" s="456">
        <v>1.3950983004137432</v>
      </c>
      <c r="G215" s="456">
        <v>1800.2147383338224</v>
      </c>
      <c r="H215" s="456">
        <v>1.3950983004137432</v>
      </c>
    </row>
    <row r="216" spans="1:11">
      <c r="A216" s="195" t="s">
        <v>116</v>
      </c>
      <c r="B216" s="57"/>
      <c r="C216" s="404"/>
    </row>
    <row r="217" spans="1:11" ht="12.75" customHeight="1">
      <c r="A217" s="195" t="s">
        <v>690</v>
      </c>
      <c r="B217" s="403"/>
      <c r="C217" s="403"/>
      <c r="D217" s="403"/>
      <c r="E217" s="403"/>
      <c r="F217" s="403"/>
      <c r="G217" s="403"/>
      <c r="H217" s="403"/>
      <c r="I217" s="403"/>
    </row>
    <row r="218" spans="1:11">
      <c r="A218" s="195" t="s">
        <v>129</v>
      </c>
      <c r="B218" s="57"/>
      <c r="C218" s="57"/>
    </row>
    <row r="219" spans="1:11" s="32" customFormat="1">
      <c r="A219" s="856"/>
      <c r="B219" s="635"/>
      <c r="K219" s="430"/>
    </row>
    <row r="220" spans="1:11" s="32" customFormat="1">
      <c r="A220" s="856"/>
      <c r="B220" s="635"/>
      <c r="K220" s="430"/>
    </row>
    <row r="222" spans="1:11">
      <c r="A222" s="4" t="s">
        <v>130</v>
      </c>
      <c r="B222" s="4"/>
      <c r="C222" s="4"/>
      <c r="D222" s="4"/>
      <c r="E222" s="4"/>
      <c r="F222" s="4"/>
    </row>
    <row r="223" spans="1:11" s="32" customFormat="1" ht="27" thickBot="1">
      <c r="A223" s="867"/>
      <c r="B223" s="867" t="s">
        <v>107</v>
      </c>
      <c r="C223" s="867" t="s">
        <v>108</v>
      </c>
      <c r="D223" s="867" t="s">
        <v>109</v>
      </c>
      <c r="E223" s="867" t="s">
        <v>110</v>
      </c>
      <c r="F223" s="867" t="s">
        <v>111</v>
      </c>
      <c r="K223" s="430"/>
    </row>
    <row r="224" spans="1:11" s="32" customFormat="1" ht="14.4" thickTop="1" thickBot="1">
      <c r="A224" s="91" t="s">
        <v>119</v>
      </c>
      <c r="B224" s="442">
        <v>1.4121797330393608</v>
      </c>
      <c r="C224" s="442">
        <v>1.6501630476454545</v>
      </c>
      <c r="D224" s="442">
        <v>2.2809858895305841</v>
      </c>
      <c r="E224" s="442">
        <v>1.7608753860068105</v>
      </c>
      <c r="F224" s="442">
        <v>0.84813516592712912</v>
      </c>
      <c r="K224" s="430"/>
    </row>
    <row r="225" spans="1:11" s="32" customFormat="1" ht="13.8" thickBot="1">
      <c r="A225" s="91" t="s">
        <v>120</v>
      </c>
      <c r="B225" s="442">
        <v>1.2678141128927602</v>
      </c>
      <c r="C225" s="442">
        <v>1.4991144301814445</v>
      </c>
      <c r="D225" s="442">
        <v>2.2551021079687472</v>
      </c>
      <c r="E225" s="442">
        <v>1.7712688964384244</v>
      </c>
      <c r="F225" s="442">
        <v>0.70716380307881599</v>
      </c>
      <c r="K225" s="430"/>
    </row>
    <row r="226" spans="1:11" s="32" customFormat="1" ht="13.8" thickBot="1">
      <c r="A226" s="405" t="s">
        <v>121</v>
      </c>
      <c r="B226" s="442">
        <v>1.1523280231737352</v>
      </c>
      <c r="C226" s="442">
        <v>1.3525411467452768</v>
      </c>
      <c r="D226" s="442">
        <v>1.8486353882508446</v>
      </c>
      <c r="E226" s="442">
        <v>2.1584469572918348</v>
      </c>
      <c r="F226" s="442">
        <v>0.57607279793072452</v>
      </c>
      <c r="K226" s="430"/>
    </row>
    <row r="227" spans="1:11" s="32" customFormat="1" ht="13.8" thickBot="1">
      <c r="A227" s="405" t="s">
        <v>122</v>
      </c>
      <c r="B227" s="442">
        <v>1.3261403718270128</v>
      </c>
      <c r="C227" s="442">
        <v>1.5721724510101438</v>
      </c>
      <c r="D227" s="442">
        <v>2.5039750083993462</v>
      </c>
      <c r="E227" s="442">
        <v>1.5968480311257864</v>
      </c>
      <c r="F227" s="442">
        <v>0.78824718252192416</v>
      </c>
      <c r="K227" s="430"/>
    </row>
    <row r="228" spans="1:11" s="32" customFormat="1" ht="13.8" thickBot="1">
      <c r="A228" s="92" t="s">
        <v>35</v>
      </c>
      <c r="B228" s="406">
        <v>2.1388226258285923</v>
      </c>
      <c r="C228" s="406">
        <v>2.4467739405402811</v>
      </c>
      <c r="D228" s="406">
        <v>2.8610022687320718</v>
      </c>
      <c r="E228" s="406">
        <v>1.1198682199762382</v>
      </c>
      <c r="F228" s="406">
        <v>1.9400334166285478</v>
      </c>
      <c r="K228" s="430"/>
    </row>
    <row r="229" spans="1:11">
      <c r="A229" s="195" t="s">
        <v>123</v>
      </c>
      <c r="B229" s="635"/>
    </row>
    <row r="230" spans="1:11" s="32" customFormat="1">
      <c r="A230" s="195" t="s">
        <v>131</v>
      </c>
      <c r="B230" s="635"/>
      <c r="K230" s="430"/>
    </row>
    <row r="231" spans="1:11">
      <c r="A231" s="195" t="s">
        <v>132</v>
      </c>
      <c r="B231" s="635"/>
    </row>
    <row r="232" spans="1:11">
      <c r="A232" s="195"/>
      <c r="B232" s="635"/>
    </row>
    <row r="233" spans="1:11">
      <c r="A233" s="4" t="s">
        <v>133</v>
      </c>
      <c r="B233" s="635"/>
    </row>
    <row r="234" spans="1:11" ht="40.200000000000003" thickBot="1">
      <c r="A234" s="595" t="s">
        <v>23</v>
      </c>
      <c r="B234" s="595" t="s">
        <v>46</v>
      </c>
      <c r="C234" s="596" t="s">
        <v>134</v>
      </c>
      <c r="D234" s="596" t="s">
        <v>135</v>
      </c>
      <c r="E234" s="596" t="s">
        <v>136</v>
      </c>
      <c r="F234" s="596" t="s">
        <v>137</v>
      </c>
      <c r="G234" s="596" t="s">
        <v>138</v>
      </c>
      <c r="H234" s="596" t="s">
        <v>139</v>
      </c>
      <c r="I234" s="596" t="s">
        <v>140</v>
      </c>
      <c r="J234" s="596" t="s">
        <v>141</v>
      </c>
    </row>
    <row r="235" spans="1:11" ht="14.4" thickTop="1" thickBot="1">
      <c r="A235" s="1177" t="s">
        <v>32</v>
      </c>
      <c r="B235" s="590" t="s">
        <v>142</v>
      </c>
      <c r="C235" s="591">
        <v>66453</v>
      </c>
      <c r="D235" s="591">
        <v>851105.12</v>
      </c>
      <c r="E235" s="591" t="s">
        <v>143</v>
      </c>
      <c r="F235" s="591">
        <v>917558.12</v>
      </c>
      <c r="G235" s="591">
        <v>308378.73387913278</v>
      </c>
      <c r="H235" s="591">
        <v>137612.48410756807</v>
      </c>
      <c r="I235" s="591">
        <v>445991.21798670082</v>
      </c>
      <c r="J235" s="591">
        <v>-471566.90201329917</v>
      </c>
    </row>
    <row r="236" spans="1:11" ht="13.8" thickBot="1">
      <c r="A236" s="1171"/>
      <c r="B236" s="448" t="s">
        <v>144</v>
      </c>
      <c r="C236" s="449">
        <v>4213997.0282000005</v>
      </c>
      <c r="D236" s="449">
        <v>1363622.26</v>
      </c>
      <c r="E236" s="449" t="s">
        <v>143</v>
      </c>
      <c r="F236" s="449">
        <v>5577619.2882000003</v>
      </c>
      <c r="G236" s="449">
        <v>8503301.5509647727</v>
      </c>
      <c r="H236" s="449">
        <v>4250504.05492834</v>
      </c>
      <c r="I236" s="449">
        <v>12753805.605893113</v>
      </c>
      <c r="J236" s="449">
        <v>7176186.3176931124</v>
      </c>
    </row>
    <row r="237" spans="1:11" ht="13.8" thickBot="1">
      <c r="A237" s="1171"/>
      <c r="B237" s="448" t="s">
        <v>11</v>
      </c>
      <c r="C237" s="449">
        <v>34905.89</v>
      </c>
      <c r="D237" s="449">
        <v>346339.61</v>
      </c>
      <c r="E237" s="449" t="s">
        <v>143</v>
      </c>
      <c r="F237" s="449">
        <v>381245.5</v>
      </c>
      <c r="G237" s="449">
        <v>175461.82226356087</v>
      </c>
      <c r="H237" s="449">
        <v>68351.129605944574</v>
      </c>
      <c r="I237" s="449">
        <v>243812.95186950546</v>
      </c>
      <c r="J237" s="449">
        <v>-137432.54813049454</v>
      </c>
    </row>
    <row r="238" spans="1:11" ht="13.8" thickBot="1">
      <c r="A238" s="1171"/>
      <c r="B238" s="448" t="s">
        <v>53</v>
      </c>
      <c r="C238" s="450">
        <v>0</v>
      </c>
      <c r="D238" s="450">
        <v>321915.46000000002</v>
      </c>
      <c r="E238" s="449" t="s">
        <v>143</v>
      </c>
      <c r="F238" s="449">
        <v>321915.46000000002</v>
      </c>
      <c r="G238" s="449">
        <v>0</v>
      </c>
      <c r="H238" s="449">
        <v>0</v>
      </c>
      <c r="I238" s="449">
        <v>0</v>
      </c>
      <c r="J238" s="449">
        <v>-321915.46000000002</v>
      </c>
    </row>
    <row r="239" spans="1:11" ht="13.8" thickBot="1">
      <c r="A239" s="1171"/>
      <c r="B239" s="448" t="s">
        <v>13</v>
      </c>
      <c r="C239" s="449">
        <v>204285</v>
      </c>
      <c r="D239" s="449">
        <v>316994.71000000002</v>
      </c>
      <c r="E239" s="449" t="s">
        <v>143</v>
      </c>
      <c r="F239" s="449">
        <v>521279.71</v>
      </c>
      <c r="G239" s="449">
        <v>317100.2471610193</v>
      </c>
      <c r="H239" s="449">
        <v>155201.34781640806</v>
      </c>
      <c r="I239" s="449">
        <v>472301.59497742739</v>
      </c>
      <c r="J239" s="449">
        <v>-48978.115022572631</v>
      </c>
    </row>
    <row r="240" spans="1:11" ht="13.8" thickBot="1">
      <c r="A240" s="1171" t="s">
        <v>33</v>
      </c>
      <c r="B240" s="448" t="s">
        <v>14</v>
      </c>
      <c r="C240" s="449">
        <v>905566.09000000008</v>
      </c>
      <c r="D240" s="449">
        <v>1391981.43</v>
      </c>
      <c r="E240" s="449" t="s">
        <v>143</v>
      </c>
      <c r="F240" s="449">
        <v>2297547.52</v>
      </c>
      <c r="G240" s="449">
        <v>1410210.9091179646</v>
      </c>
      <c r="H240" s="449">
        <v>2258341.5638086754</v>
      </c>
      <c r="I240" s="449">
        <v>3668552.47292664</v>
      </c>
      <c r="J240" s="449">
        <v>1371004.9529266399</v>
      </c>
    </row>
    <row r="241" spans="1:10" ht="13.8" thickBot="1">
      <c r="A241" s="1171"/>
      <c r="B241" s="448" t="s">
        <v>113</v>
      </c>
      <c r="C241" s="449">
        <v>0</v>
      </c>
      <c r="D241" s="449">
        <v>295269.71999999997</v>
      </c>
      <c r="E241" s="449" t="s">
        <v>143</v>
      </c>
      <c r="F241" s="449">
        <v>295269.71999999997</v>
      </c>
      <c r="G241" s="449">
        <v>150283.76101626843</v>
      </c>
      <c r="H241" s="449">
        <v>187950.66264177652</v>
      </c>
      <c r="I241" s="449">
        <v>338234.42365804495</v>
      </c>
      <c r="J241" s="449">
        <v>42964.703658044979</v>
      </c>
    </row>
    <row r="242" spans="1:10" ht="13.8" thickBot="1">
      <c r="A242" s="1171"/>
      <c r="B242" s="448" t="s">
        <v>15</v>
      </c>
      <c r="C242" s="449">
        <v>0</v>
      </c>
      <c r="D242" s="449">
        <v>489686.44</v>
      </c>
      <c r="E242" s="449" t="s">
        <v>143</v>
      </c>
      <c r="F242" s="449">
        <v>489686.44</v>
      </c>
      <c r="G242" s="449">
        <v>313355.7111870494</v>
      </c>
      <c r="H242" s="449">
        <v>129468.93630896724</v>
      </c>
      <c r="I242" s="449">
        <v>442824.64749601664</v>
      </c>
      <c r="J242" s="449">
        <v>-46861.792503983364</v>
      </c>
    </row>
    <row r="243" spans="1:10" ht="13.8" thickBot="1">
      <c r="A243" s="1172"/>
      <c r="B243" s="448" t="s">
        <v>115</v>
      </c>
      <c r="C243" s="450">
        <v>840988.25999999989</v>
      </c>
      <c r="D243" s="450">
        <v>1055837.1399999999</v>
      </c>
      <c r="E243" s="449" t="s">
        <v>143</v>
      </c>
      <c r="F243" s="449">
        <v>1896825.4</v>
      </c>
      <c r="G243" s="449">
        <v>2888518.7017197795</v>
      </c>
      <c r="H243" s="449">
        <v>1163203.2721153391</v>
      </c>
      <c r="I243" s="449">
        <v>4051721.9738351186</v>
      </c>
      <c r="J243" s="449">
        <v>2154896.5738351187</v>
      </c>
    </row>
    <row r="244" spans="1:10" ht="13.8" thickBot="1">
      <c r="A244" s="1173" t="s">
        <v>34</v>
      </c>
      <c r="B244" s="850" t="s">
        <v>174</v>
      </c>
      <c r="C244" s="449" t="s">
        <v>54</v>
      </c>
      <c r="D244" s="449" t="s">
        <v>54</v>
      </c>
      <c r="E244" s="449" t="s">
        <v>143</v>
      </c>
      <c r="F244" s="449" t="s">
        <v>54</v>
      </c>
      <c r="G244" s="449" t="s">
        <v>54</v>
      </c>
      <c r="H244" s="449" t="s">
        <v>54</v>
      </c>
      <c r="I244" s="449" t="s">
        <v>54</v>
      </c>
      <c r="J244" s="449" t="s">
        <v>54</v>
      </c>
    </row>
    <row r="245" spans="1:10" ht="13.8" thickBot="1">
      <c r="A245" s="1171"/>
      <c r="B245" s="850" t="s">
        <v>17</v>
      </c>
      <c r="C245" s="449">
        <v>0</v>
      </c>
      <c r="D245" s="449">
        <v>1076611.1299999999</v>
      </c>
      <c r="E245" s="449" t="s">
        <v>143</v>
      </c>
      <c r="F245" s="449">
        <v>1076611.1299999999</v>
      </c>
      <c r="G245" s="449">
        <v>481449.32009382488</v>
      </c>
      <c r="H245" s="449">
        <v>283202.54152646242</v>
      </c>
      <c r="I245" s="449">
        <v>764651.86162028729</v>
      </c>
      <c r="J245" s="449">
        <v>-311959.26837971259</v>
      </c>
    </row>
    <row r="246" spans="1:10" ht="13.8" thickBot="1">
      <c r="A246" s="1171"/>
      <c r="B246" s="850" t="s">
        <v>145</v>
      </c>
      <c r="C246" s="449">
        <v>0</v>
      </c>
      <c r="D246" s="449">
        <v>173400.71000000002</v>
      </c>
      <c r="E246" s="449" t="s">
        <v>143</v>
      </c>
      <c r="F246" s="449">
        <v>173400.71000000002</v>
      </c>
      <c r="G246" s="449">
        <v>0</v>
      </c>
      <c r="H246" s="449">
        <v>0</v>
      </c>
      <c r="I246" s="449">
        <v>0</v>
      </c>
      <c r="J246" s="449">
        <v>-173400.71000000002</v>
      </c>
    </row>
    <row r="247" spans="1:10" ht="13.8" thickBot="1">
      <c r="A247" s="1171"/>
      <c r="B247" s="850" t="s">
        <v>146</v>
      </c>
      <c r="C247" s="449">
        <v>0</v>
      </c>
      <c r="D247" s="449">
        <v>26136.100000000002</v>
      </c>
      <c r="E247" s="449" t="s">
        <v>143</v>
      </c>
      <c r="F247" s="449">
        <v>26136.100000000002</v>
      </c>
      <c r="G247" s="449">
        <v>0</v>
      </c>
      <c r="H247" s="449">
        <v>0</v>
      </c>
      <c r="I247" s="449">
        <v>0</v>
      </c>
      <c r="J247" s="449">
        <v>-26136.100000000002</v>
      </c>
    </row>
    <row r="248" spans="1:10" ht="13.8" thickBot="1">
      <c r="A248" s="1175" t="s">
        <v>35</v>
      </c>
      <c r="B248" s="850" t="s">
        <v>20</v>
      </c>
      <c r="C248" s="449">
        <v>10299.684580303105</v>
      </c>
      <c r="D248" s="449">
        <v>16433.91</v>
      </c>
      <c r="E248" s="449" t="s">
        <v>143</v>
      </c>
      <c r="F248" s="449">
        <v>26733.594580303106</v>
      </c>
      <c r="G248" s="449">
        <v>8039.9988392699679</v>
      </c>
      <c r="H248" s="449">
        <v>67470.871284525638</v>
      </c>
      <c r="I248" s="449">
        <v>75510.870123795612</v>
      </c>
      <c r="J248" s="449">
        <v>48777.275543492506</v>
      </c>
    </row>
    <row r="249" spans="1:10" ht="13.8" thickBot="1">
      <c r="A249" s="1175"/>
      <c r="B249" s="850" t="s">
        <v>19</v>
      </c>
      <c r="C249" s="449">
        <v>913643.38086382474</v>
      </c>
      <c r="D249" s="449">
        <v>2064925.24</v>
      </c>
      <c r="E249" s="449" t="s">
        <v>143</v>
      </c>
      <c r="F249" s="449">
        <v>2978568.6208638246</v>
      </c>
      <c r="G249" s="449">
        <v>662518.30508592702</v>
      </c>
      <c r="H249" s="449">
        <v>4795829.5309040826</v>
      </c>
      <c r="I249" s="449">
        <v>5458347.8359900098</v>
      </c>
      <c r="J249" s="449">
        <v>2479779.2151261852</v>
      </c>
    </row>
    <row r="250" spans="1:10" ht="13.8" thickBot="1">
      <c r="A250" s="1176"/>
      <c r="B250" s="850" t="s">
        <v>21</v>
      </c>
      <c r="C250" s="449">
        <v>321197.5</v>
      </c>
      <c r="D250" s="449">
        <v>404955.69</v>
      </c>
      <c r="E250" s="449" t="s">
        <v>143</v>
      </c>
      <c r="F250" s="449">
        <v>726153.19</v>
      </c>
      <c r="G250" s="449">
        <v>0</v>
      </c>
      <c r="H250" s="449">
        <v>1253983.2965528797</v>
      </c>
      <c r="I250" s="449">
        <v>1253983.2965528797</v>
      </c>
      <c r="J250" s="449">
        <v>527830.10655287979</v>
      </c>
    </row>
    <row r="251" spans="1:10" ht="13.8" thickBot="1">
      <c r="A251" s="589" t="s">
        <v>119</v>
      </c>
      <c r="B251" s="589" t="s">
        <v>147</v>
      </c>
      <c r="C251" s="592">
        <v>7511335.8336441275</v>
      </c>
      <c r="D251" s="592">
        <v>10196859.359999998</v>
      </c>
      <c r="E251" s="592" t="s">
        <v>143</v>
      </c>
      <c r="F251" s="592">
        <v>17708195.193644125</v>
      </c>
      <c r="G251" s="592">
        <v>15218619.061328571</v>
      </c>
      <c r="H251" s="592">
        <v>14751119.691600969</v>
      </c>
      <c r="I251" s="592">
        <v>29969738.752929538</v>
      </c>
      <c r="J251" s="592">
        <v>12263188.249285409</v>
      </c>
    </row>
    <row r="252" spans="1:10">
      <c r="A252" s="606" t="s">
        <v>740</v>
      </c>
      <c r="B252" s="219"/>
      <c r="C252" s="219"/>
      <c r="D252" s="219"/>
      <c r="E252" s="219"/>
      <c r="F252" s="219"/>
      <c r="G252" s="219"/>
      <c r="H252" s="219"/>
      <c r="I252" s="219"/>
      <c r="J252" s="219"/>
    </row>
    <row r="253" spans="1:10">
      <c r="A253" s="7" t="s">
        <v>148</v>
      </c>
      <c r="B253" s="635"/>
    </row>
    <row r="254" spans="1:10">
      <c r="B254" s="635"/>
      <c r="F254" s="72"/>
    </row>
    <row r="256" spans="1:10">
      <c r="A256" s="4" t="s">
        <v>149</v>
      </c>
      <c r="B256" s="635"/>
    </row>
    <row r="257" spans="1:12" ht="53.4" thickBot="1">
      <c r="A257" s="595" t="s">
        <v>23</v>
      </c>
      <c r="B257" s="595" t="s">
        <v>46</v>
      </c>
      <c r="C257" s="596" t="s">
        <v>134</v>
      </c>
      <c r="D257" s="596" t="s">
        <v>135</v>
      </c>
      <c r="E257" s="596" t="s">
        <v>136</v>
      </c>
      <c r="F257" s="596" t="s">
        <v>137</v>
      </c>
      <c r="G257" s="848" t="s">
        <v>150</v>
      </c>
      <c r="H257" s="848" t="s">
        <v>140</v>
      </c>
      <c r="I257" s="596" t="s">
        <v>141</v>
      </c>
      <c r="J257"/>
    </row>
    <row r="258" spans="1:12" ht="14.4" thickTop="1" thickBot="1">
      <c r="A258" s="1177" t="s">
        <v>32</v>
      </c>
      <c r="B258" s="448" t="s">
        <v>142</v>
      </c>
      <c r="C258" s="594">
        <v>505479.21479628328</v>
      </c>
      <c r="D258" s="594">
        <v>939986.47463582328</v>
      </c>
      <c r="E258" s="594" t="s">
        <v>143</v>
      </c>
      <c r="F258" s="594">
        <v>1445465.6894321064</v>
      </c>
      <c r="G258" s="594">
        <v>2468351.732565878</v>
      </c>
      <c r="H258" s="594">
        <v>2468351.732565878</v>
      </c>
      <c r="I258" s="594">
        <v>1022886.0431337715</v>
      </c>
      <c r="J258"/>
      <c r="L258" s="728"/>
    </row>
    <row r="259" spans="1:12" ht="13.8" thickBot="1">
      <c r="A259" s="1171"/>
      <c r="B259" s="448" t="s">
        <v>144</v>
      </c>
      <c r="C259" s="594">
        <v>4307871.6950523052</v>
      </c>
      <c r="D259" s="594">
        <v>1280095.9160617702</v>
      </c>
      <c r="E259" s="594" t="s">
        <v>143</v>
      </c>
      <c r="F259" s="594">
        <v>5587967.6111140754</v>
      </c>
      <c r="G259" s="594">
        <v>20813271.957074389</v>
      </c>
      <c r="H259" s="594">
        <v>20813271.957074389</v>
      </c>
      <c r="I259" s="594">
        <v>15225304.345960313</v>
      </c>
      <c r="J259"/>
      <c r="L259" s="728"/>
    </row>
    <row r="260" spans="1:12" ht="13.8" thickBot="1">
      <c r="A260" s="1171"/>
      <c r="B260" s="448" t="s">
        <v>11</v>
      </c>
      <c r="C260" s="594">
        <v>0</v>
      </c>
      <c r="D260" s="594">
        <v>234059.18333443912</v>
      </c>
      <c r="E260" s="594" t="s">
        <v>143</v>
      </c>
      <c r="F260" s="594">
        <v>234059.18333443912</v>
      </c>
      <c r="G260" s="594">
        <v>0</v>
      </c>
      <c r="H260" s="594">
        <v>0</v>
      </c>
      <c r="I260" s="594">
        <v>-234059.18333443912</v>
      </c>
      <c r="J260"/>
      <c r="L260" s="728"/>
    </row>
    <row r="261" spans="1:12" ht="13.8" thickBot="1">
      <c r="A261" s="1171"/>
      <c r="B261" s="448" t="s">
        <v>53</v>
      </c>
      <c r="C261" s="609">
        <v>84117.699703444596</v>
      </c>
      <c r="D261" s="609">
        <v>267861.44046599441</v>
      </c>
      <c r="E261" s="594" t="s">
        <v>143</v>
      </c>
      <c r="F261" s="594">
        <v>351979.14016943902</v>
      </c>
      <c r="G261" s="594">
        <v>764937.52658154268</v>
      </c>
      <c r="H261" s="594">
        <v>764937.52658154268</v>
      </c>
      <c r="I261" s="594">
        <v>412958.38641210366</v>
      </c>
      <c r="J261"/>
      <c r="L261" s="728"/>
    </row>
    <row r="262" spans="1:12" ht="13.8" thickBot="1">
      <c r="A262" s="1171"/>
      <c r="B262" s="448" t="s">
        <v>13</v>
      </c>
      <c r="C262" s="594">
        <v>333406.4873767494</v>
      </c>
      <c r="D262" s="594">
        <v>267666.00325623975</v>
      </c>
      <c r="E262" s="594" t="s">
        <v>143</v>
      </c>
      <c r="F262" s="594">
        <v>601072.49063298921</v>
      </c>
      <c r="G262" s="594">
        <v>1145226.9072053425</v>
      </c>
      <c r="H262" s="594">
        <v>1145226.9072053425</v>
      </c>
      <c r="I262" s="594">
        <v>544154.41657235334</v>
      </c>
      <c r="J262"/>
      <c r="L262" s="728"/>
    </row>
    <row r="263" spans="1:12" ht="13.8" thickBot="1">
      <c r="A263" s="1171" t="s">
        <v>33</v>
      </c>
      <c r="B263" s="448" t="s">
        <v>14</v>
      </c>
      <c r="C263" s="594">
        <v>1434970.9436591601</v>
      </c>
      <c r="D263" s="594">
        <v>1274860.6512683523</v>
      </c>
      <c r="E263" s="594" t="s">
        <v>143</v>
      </c>
      <c r="F263" s="594">
        <v>2709831.5949275121</v>
      </c>
      <c r="G263" s="594">
        <v>5696414.8168226825</v>
      </c>
      <c r="H263" s="594">
        <v>5696414.8168226825</v>
      </c>
      <c r="I263" s="594">
        <v>2986583.2218951704</v>
      </c>
      <c r="J263"/>
      <c r="L263" s="728"/>
    </row>
    <row r="264" spans="1:12" ht="13.8" thickBot="1">
      <c r="A264" s="1171"/>
      <c r="B264" s="448" t="s">
        <v>113</v>
      </c>
      <c r="C264" s="594">
        <v>0</v>
      </c>
      <c r="D264" s="594">
        <v>0</v>
      </c>
      <c r="E264" s="594" t="s">
        <v>143</v>
      </c>
      <c r="F264" s="594">
        <v>0</v>
      </c>
      <c r="G264" s="594">
        <v>0</v>
      </c>
      <c r="H264" s="594">
        <v>0</v>
      </c>
      <c r="I264" s="594">
        <v>0</v>
      </c>
      <c r="J264"/>
      <c r="L264" s="728"/>
    </row>
    <row r="265" spans="1:12" ht="13.8" thickBot="1">
      <c r="A265" s="1171"/>
      <c r="B265" s="448" t="s">
        <v>15</v>
      </c>
      <c r="C265" s="594">
        <v>-5667.1685271631404</v>
      </c>
      <c r="D265" s="594">
        <v>555453.17481353728</v>
      </c>
      <c r="E265" s="594" t="s">
        <v>143</v>
      </c>
      <c r="F265" s="594">
        <v>549786.00628637418</v>
      </c>
      <c r="G265" s="594">
        <v>992654.28181688057</v>
      </c>
      <c r="H265" s="594">
        <v>992654.28181688057</v>
      </c>
      <c r="I265" s="594">
        <v>442868.27553050639</v>
      </c>
      <c r="J265"/>
      <c r="L265" s="728"/>
    </row>
    <row r="266" spans="1:12" ht="13.8" thickBot="1">
      <c r="A266" s="1172"/>
      <c r="B266" s="448" t="s">
        <v>115</v>
      </c>
      <c r="C266" s="738">
        <v>582174.65785806591</v>
      </c>
      <c r="D266" s="738">
        <v>741674.76573820901</v>
      </c>
      <c r="E266" s="738" t="s">
        <v>143</v>
      </c>
      <c r="F266" s="738">
        <v>1323849.423596275</v>
      </c>
      <c r="G266" s="738">
        <v>2487720.6734240162</v>
      </c>
      <c r="H266" s="738">
        <v>2487720.6734240162</v>
      </c>
      <c r="I266" s="738">
        <v>1163871.2498277412</v>
      </c>
      <c r="J266"/>
      <c r="L266" s="728"/>
    </row>
    <row r="267" spans="1:12" ht="13.8" thickBot="1">
      <c r="A267" s="1173" t="s">
        <v>34</v>
      </c>
      <c r="B267" s="850" t="s">
        <v>174</v>
      </c>
      <c r="C267" s="594">
        <v>0</v>
      </c>
      <c r="D267" s="594">
        <v>0</v>
      </c>
      <c r="E267" s="594" t="s">
        <v>143</v>
      </c>
      <c r="F267" s="594">
        <v>0</v>
      </c>
      <c r="G267" s="594">
        <v>0</v>
      </c>
      <c r="H267" s="594">
        <v>0</v>
      </c>
      <c r="I267" s="594">
        <v>0</v>
      </c>
      <c r="J267"/>
      <c r="L267" s="728"/>
    </row>
    <row r="268" spans="1:12" ht="13.8" thickBot="1">
      <c r="A268" s="1171"/>
      <c r="B268" s="850" t="s">
        <v>17</v>
      </c>
      <c r="C268" s="594">
        <v>0</v>
      </c>
      <c r="D268" s="594">
        <v>1082511.7930830945</v>
      </c>
      <c r="E268" s="594" t="s">
        <v>143</v>
      </c>
      <c r="F268" s="594">
        <v>1082511.7930830945</v>
      </c>
      <c r="G268" s="594">
        <v>1049119.4367864288</v>
      </c>
      <c r="H268" s="594">
        <v>1049119.4367864288</v>
      </c>
      <c r="I268" s="594">
        <v>-33392.356296665734</v>
      </c>
      <c r="J268"/>
      <c r="L268" s="728"/>
    </row>
    <row r="269" spans="1:12" ht="13.8" thickBot="1">
      <c r="A269" s="1171"/>
      <c r="B269" s="850" t="s">
        <v>145</v>
      </c>
      <c r="C269" s="594">
        <v>0</v>
      </c>
      <c r="D269" s="594">
        <v>42524.503079306029</v>
      </c>
      <c r="E269" s="594" t="s">
        <v>143</v>
      </c>
      <c r="F269" s="594">
        <v>42524.503079306029</v>
      </c>
      <c r="G269" s="594">
        <v>0</v>
      </c>
      <c r="H269" s="594">
        <v>0</v>
      </c>
      <c r="I269" s="594">
        <v>-42524.503079306029</v>
      </c>
      <c r="J269"/>
      <c r="L269" s="728"/>
    </row>
    <row r="270" spans="1:12" ht="13.8" thickBot="1">
      <c r="A270" s="1171"/>
      <c r="B270" s="850" t="s">
        <v>146</v>
      </c>
      <c r="C270" s="594">
        <v>0</v>
      </c>
      <c r="D270" s="594">
        <v>10807.72523393329</v>
      </c>
      <c r="E270" s="594" t="s">
        <v>143</v>
      </c>
      <c r="F270" s="594">
        <v>10807.72523393329</v>
      </c>
      <c r="G270" s="594">
        <v>0</v>
      </c>
      <c r="H270" s="594">
        <v>0</v>
      </c>
      <c r="I270" s="594">
        <v>-10807.72523393329</v>
      </c>
      <c r="J270"/>
      <c r="L270" s="728"/>
    </row>
    <row r="271" spans="1:12" ht="13.8" thickBot="1">
      <c r="A271" s="1175" t="s">
        <v>35</v>
      </c>
      <c r="B271" s="850" t="s">
        <v>20</v>
      </c>
      <c r="C271" s="594">
        <v>0</v>
      </c>
      <c r="D271" s="594">
        <v>168720.15446066731</v>
      </c>
      <c r="E271" s="594" t="s">
        <v>143</v>
      </c>
      <c r="F271" s="594">
        <v>168720.15446066731</v>
      </c>
      <c r="G271" s="594">
        <v>475605.98668600293</v>
      </c>
      <c r="H271" s="594">
        <v>475605.98668600293</v>
      </c>
      <c r="I271" s="594">
        <v>306885.83222533565</v>
      </c>
      <c r="J271"/>
      <c r="L271" s="728"/>
    </row>
    <row r="272" spans="1:12" ht="13.8" thickBot="1">
      <c r="A272" s="1175"/>
      <c r="B272" s="850" t="s">
        <v>19</v>
      </c>
      <c r="C272" s="594">
        <v>11685.564181126234</v>
      </c>
      <c r="D272" s="594">
        <v>3315946.659581848</v>
      </c>
      <c r="E272" s="594" t="s">
        <v>143</v>
      </c>
      <c r="F272" s="594">
        <v>3327632.2237629741</v>
      </c>
      <c r="G272" s="594">
        <v>16227390.904085455</v>
      </c>
      <c r="H272" s="594">
        <v>16227390.904085455</v>
      </c>
      <c r="I272" s="594">
        <v>12899758.680322481</v>
      </c>
      <c r="J272"/>
      <c r="L272" s="728"/>
    </row>
    <row r="273" spans="1:14" ht="13.8" thickBot="1">
      <c r="A273" s="1176"/>
      <c r="B273" s="850" t="s">
        <v>21</v>
      </c>
      <c r="C273" s="594">
        <v>1079149.0178124493</v>
      </c>
      <c r="D273" s="594">
        <v>674810.49565489765</v>
      </c>
      <c r="E273" s="594" t="s">
        <v>143</v>
      </c>
      <c r="F273" s="594">
        <v>1753959.5134673468</v>
      </c>
      <c r="G273" s="594">
        <v>2206017.7208889495</v>
      </c>
      <c r="H273" s="594">
        <v>2206017.7208889495</v>
      </c>
      <c r="I273" s="594">
        <v>452058.20742160268</v>
      </c>
      <c r="J273"/>
      <c r="L273" s="728"/>
    </row>
    <row r="274" spans="1:14" ht="13.8" thickBot="1">
      <c r="A274" s="91" t="s">
        <v>119</v>
      </c>
      <c r="B274" s="91" t="s">
        <v>147</v>
      </c>
      <c r="C274" s="593">
        <v>8333188.1119124219</v>
      </c>
      <c r="D274" s="593">
        <v>10856978.940668114</v>
      </c>
      <c r="E274" s="594" t="s">
        <v>143</v>
      </c>
      <c r="F274" s="593">
        <v>19190167.052580532</v>
      </c>
      <c r="G274" s="593">
        <v>54326711.943937577</v>
      </c>
      <c r="H274" s="593">
        <v>54326711.943937577</v>
      </c>
      <c r="I274" s="593">
        <v>35136544.891357049</v>
      </c>
      <c r="J274"/>
      <c r="L274" s="728"/>
    </row>
    <row r="275" spans="1:14">
      <c r="A275" s="606" t="s">
        <v>740</v>
      </c>
      <c r="B275" s="219"/>
      <c r="C275" s="219"/>
      <c r="D275" s="219"/>
      <c r="E275" s="219"/>
      <c r="F275" s="219"/>
      <c r="G275" s="219"/>
      <c r="H275" s="219"/>
      <c r="I275" s="219"/>
      <c r="J275" s="219"/>
    </row>
    <row r="276" spans="1:14">
      <c r="A276" s="7" t="s">
        <v>151</v>
      </c>
      <c r="B276" s="635"/>
    </row>
    <row r="277" spans="1:14">
      <c r="B277" s="635"/>
    </row>
    <row r="279" spans="1:14">
      <c r="A279" s="4" t="s">
        <v>154</v>
      </c>
      <c r="B279" s="635"/>
    </row>
    <row r="280" spans="1:14" ht="53.4" thickBot="1">
      <c r="A280" s="595" t="s">
        <v>23</v>
      </c>
      <c r="B280" s="595" t="s">
        <v>46</v>
      </c>
      <c r="C280" s="596" t="s">
        <v>134</v>
      </c>
      <c r="D280" s="596" t="s">
        <v>135</v>
      </c>
      <c r="E280" s="596" t="s">
        <v>136</v>
      </c>
      <c r="F280" s="596" t="s">
        <v>137</v>
      </c>
      <c r="G280" s="848" t="s">
        <v>150</v>
      </c>
      <c r="H280" s="848" t="s">
        <v>140</v>
      </c>
      <c r="I280" s="596" t="s">
        <v>141</v>
      </c>
      <c r="J280"/>
    </row>
    <row r="281" spans="1:14" ht="14.4" thickTop="1" thickBot="1">
      <c r="A281" s="1177" t="s">
        <v>32</v>
      </c>
      <c r="B281" s="448" t="s">
        <v>142</v>
      </c>
      <c r="C281" s="594">
        <v>571932.21479628328</v>
      </c>
      <c r="D281" s="594">
        <v>1791091.5946358233</v>
      </c>
      <c r="E281" s="594" t="s">
        <v>143</v>
      </c>
      <c r="F281" s="594">
        <f>SUM(C281:D281)</f>
        <v>2363023.8094321066</v>
      </c>
      <c r="G281" s="594">
        <v>2914342.950552579</v>
      </c>
      <c r="H281" s="594">
        <v>2914342.950552579</v>
      </c>
      <c r="I281" s="594">
        <f>H281-F281</f>
        <v>551319.14112047246</v>
      </c>
      <c r="J281"/>
      <c r="M281" s="72"/>
      <c r="N281" s="610"/>
    </row>
    <row r="282" spans="1:14" ht="13.8" thickBot="1">
      <c r="A282" s="1171"/>
      <c r="B282" s="448" t="s">
        <v>144</v>
      </c>
      <c r="C282" s="594">
        <v>8521868.7232523058</v>
      </c>
      <c r="D282" s="594">
        <v>2643718.1760617699</v>
      </c>
      <c r="E282" s="594" t="s">
        <v>143</v>
      </c>
      <c r="F282" s="594">
        <f t="shared" ref="F282:F296" si="0">SUM(C282:D282)</f>
        <v>11165586.899314076</v>
      </c>
      <c r="G282" s="594">
        <v>33567077.562967502</v>
      </c>
      <c r="H282" s="594">
        <v>33567077.562967502</v>
      </c>
      <c r="I282" s="594">
        <f t="shared" ref="I282:I296" si="1">H282-F282</f>
        <v>22401490.663653426</v>
      </c>
      <c r="J282"/>
      <c r="M282" s="72"/>
      <c r="N282" s="610"/>
    </row>
    <row r="283" spans="1:14" ht="13.8" thickBot="1">
      <c r="A283" s="1171"/>
      <c r="B283" s="448" t="s">
        <v>11</v>
      </c>
      <c r="C283" s="594">
        <v>34905.89</v>
      </c>
      <c r="D283" s="594">
        <v>580398.79333443916</v>
      </c>
      <c r="E283" s="594" t="s">
        <v>143</v>
      </c>
      <c r="F283" s="594">
        <f t="shared" si="0"/>
        <v>615304.68333443918</v>
      </c>
      <c r="G283" s="594">
        <v>243812.95186950546</v>
      </c>
      <c r="H283" s="594">
        <v>243812.95186950546</v>
      </c>
      <c r="I283" s="594">
        <f t="shared" si="1"/>
        <v>-371491.73146493372</v>
      </c>
      <c r="J283"/>
      <c r="M283" s="72"/>
      <c r="N283" s="610"/>
    </row>
    <row r="284" spans="1:14" ht="13.8" thickBot="1">
      <c r="A284" s="1171"/>
      <c r="B284" s="448" t="s">
        <v>53</v>
      </c>
      <c r="C284" s="609">
        <v>84117.699703444596</v>
      </c>
      <c r="D284" s="609">
        <v>589776.90046599437</v>
      </c>
      <c r="E284" s="594" t="s">
        <v>143</v>
      </c>
      <c r="F284" s="594">
        <f t="shared" si="0"/>
        <v>673894.60016943899</v>
      </c>
      <c r="G284" s="594">
        <v>764937.52658154268</v>
      </c>
      <c r="H284" s="594">
        <v>764937.52658154268</v>
      </c>
      <c r="I284" s="594">
        <f t="shared" si="1"/>
        <v>91042.926412103698</v>
      </c>
      <c r="J284"/>
      <c r="M284" s="72"/>
      <c r="N284" s="610"/>
    </row>
    <row r="285" spans="1:14" ht="13.8" thickBot="1">
      <c r="A285" s="1171"/>
      <c r="B285" s="448" t="s">
        <v>13</v>
      </c>
      <c r="C285" s="594">
        <v>537691.4873767494</v>
      </c>
      <c r="D285" s="594">
        <v>584660.71325623977</v>
      </c>
      <c r="E285" s="594" t="s">
        <v>143</v>
      </c>
      <c r="F285" s="594">
        <f t="shared" si="0"/>
        <v>1122352.2006329892</v>
      </c>
      <c r="G285" s="594">
        <v>1617528.5021827701</v>
      </c>
      <c r="H285" s="594">
        <v>1617528.5021827701</v>
      </c>
      <c r="I285" s="594">
        <f t="shared" si="1"/>
        <v>495176.30154978088</v>
      </c>
      <c r="J285"/>
      <c r="M285" s="72"/>
      <c r="N285" s="610"/>
    </row>
    <row r="286" spans="1:14" ht="13.8" thickBot="1">
      <c r="A286" s="1171" t="s">
        <v>33</v>
      </c>
      <c r="B286" s="448" t="s">
        <v>14</v>
      </c>
      <c r="C286" s="594">
        <v>2340537.0336591601</v>
      </c>
      <c r="D286" s="594">
        <v>2666842.0812683525</v>
      </c>
      <c r="E286" s="594" t="s">
        <v>143</v>
      </c>
      <c r="F286" s="594">
        <f t="shared" si="0"/>
        <v>5007379.1149275126</v>
      </c>
      <c r="G286" s="594">
        <v>9364967.2897493225</v>
      </c>
      <c r="H286" s="594">
        <v>9364967.2897493225</v>
      </c>
      <c r="I286" s="594">
        <f t="shared" si="1"/>
        <v>4357588.1748218099</v>
      </c>
      <c r="J286"/>
      <c r="M286" s="72"/>
      <c r="N286" s="610"/>
    </row>
    <row r="287" spans="1:14" ht="13.8" thickBot="1">
      <c r="A287" s="1171"/>
      <c r="B287" s="448" t="s">
        <v>113</v>
      </c>
      <c r="C287" s="594">
        <v>0</v>
      </c>
      <c r="D287" s="594">
        <v>295269.71999999997</v>
      </c>
      <c r="E287" s="594" t="s">
        <v>143</v>
      </c>
      <c r="F287" s="594">
        <f t="shared" si="0"/>
        <v>295269.71999999997</v>
      </c>
      <c r="G287" s="594">
        <v>338234.42365804495</v>
      </c>
      <c r="H287" s="594">
        <v>338234.42365804495</v>
      </c>
      <c r="I287" s="594">
        <f t="shared" si="1"/>
        <v>42964.703658044979</v>
      </c>
      <c r="J287"/>
      <c r="M287" s="72"/>
      <c r="N287" s="610"/>
    </row>
    <row r="288" spans="1:14" ht="13.8" thickBot="1">
      <c r="A288" s="1171"/>
      <c r="B288" s="448" t="s">
        <v>15</v>
      </c>
      <c r="C288" s="594">
        <v>-5667.1685271631404</v>
      </c>
      <c r="D288" s="594">
        <v>1045139.6148135373</v>
      </c>
      <c r="E288" s="594" t="s">
        <v>143</v>
      </c>
      <c r="F288" s="594">
        <f t="shared" si="0"/>
        <v>1039472.4462863742</v>
      </c>
      <c r="G288" s="594">
        <v>1435478.9293128971</v>
      </c>
      <c r="H288" s="594">
        <v>1435478.9293128971</v>
      </c>
      <c r="I288" s="594">
        <f t="shared" si="1"/>
        <v>396006.48302652291</v>
      </c>
      <c r="J288"/>
      <c r="M288" s="72"/>
      <c r="N288" s="610"/>
    </row>
    <row r="289" spans="1:14" ht="13.8" thickBot="1">
      <c r="A289" s="1172"/>
      <c r="B289" s="448" t="s">
        <v>115</v>
      </c>
      <c r="C289" s="609">
        <v>1423162.9178580658</v>
      </c>
      <c r="D289" s="609">
        <v>1797511.9057382089</v>
      </c>
      <c r="E289" s="594" t="s">
        <v>143</v>
      </c>
      <c r="F289" s="594">
        <f t="shared" si="0"/>
        <v>3220674.8235962745</v>
      </c>
      <c r="G289" s="594">
        <v>6539442.6472591348</v>
      </c>
      <c r="H289" s="594">
        <v>6539442.6472591348</v>
      </c>
      <c r="I289" s="594">
        <f t="shared" si="1"/>
        <v>3318767.8236628603</v>
      </c>
      <c r="J289"/>
      <c r="M289" s="72"/>
      <c r="N289" s="610"/>
    </row>
    <row r="290" spans="1:14" ht="13.8" thickBot="1">
      <c r="A290" s="1173" t="s">
        <v>34</v>
      </c>
      <c r="B290" s="850" t="s">
        <v>174</v>
      </c>
      <c r="C290" s="594">
        <v>0</v>
      </c>
      <c r="D290" s="594">
        <v>0</v>
      </c>
      <c r="E290" s="594" t="s">
        <v>143</v>
      </c>
      <c r="F290" s="594">
        <f t="shared" si="0"/>
        <v>0</v>
      </c>
      <c r="G290" s="594">
        <v>0</v>
      </c>
      <c r="H290" s="594">
        <v>0</v>
      </c>
      <c r="I290" s="594">
        <f t="shared" si="1"/>
        <v>0</v>
      </c>
      <c r="J290"/>
      <c r="M290" s="72"/>
      <c r="N290" s="610"/>
    </row>
    <row r="291" spans="1:14" ht="13.8" thickBot="1">
      <c r="A291" s="1171"/>
      <c r="B291" s="850" t="s">
        <v>17</v>
      </c>
      <c r="C291" s="594">
        <v>0</v>
      </c>
      <c r="D291" s="594">
        <v>2159122.9230830944</v>
      </c>
      <c r="E291" s="594" t="s">
        <v>143</v>
      </c>
      <c r="F291" s="594">
        <f t="shared" si="0"/>
        <v>2159122.9230830944</v>
      </c>
      <c r="G291" s="594">
        <v>1813771.298406716</v>
      </c>
      <c r="H291" s="594">
        <v>1813771.298406716</v>
      </c>
      <c r="I291" s="594">
        <f t="shared" si="1"/>
        <v>-345351.62467637844</v>
      </c>
      <c r="J291"/>
      <c r="M291" s="72"/>
      <c r="N291" s="610"/>
    </row>
    <row r="292" spans="1:14" ht="13.8" thickBot="1">
      <c r="A292" s="1171"/>
      <c r="B292" s="850" t="s">
        <v>145</v>
      </c>
      <c r="C292" s="594">
        <v>0</v>
      </c>
      <c r="D292" s="594">
        <v>215925.21307930606</v>
      </c>
      <c r="E292" s="594" t="s">
        <v>143</v>
      </c>
      <c r="F292" s="594">
        <f t="shared" si="0"/>
        <v>215925.21307930606</v>
      </c>
      <c r="G292" s="594">
        <v>0</v>
      </c>
      <c r="H292" s="594">
        <v>0</v>
      </c>
      <c r="I292" s="594">
        <f t="shared" si="1"/>
        <v>-215925.21307930606</v>
      </c>
      <c r="J292"/>
      <c r="M292" s="72"/>
      <c r="N292" s="610"/>
    </row>
    <row r="293" spans="1:14" ht="13.8" thickBot="1">
      <c r="A293" s="1171"/>
      <c r="B293" s="850" t="s">
        <v>146</v>
      </c>
      <c r="C293" s="594">
        <v>0</v>
      </c>
      <c r="D293" s="594">
        <v>36943.82523393329</v>
      </c>
      <c r="E293" s="594" t="s">
        <v>143</v>
      </c>
      <c r="F293" s="594">
        <f t="shared" si="0"/>
        <v>36943.82523393329</v>
      </c>
      <c r="G293" s="594">
        <v>0</v>
      </c>
      <c r="H293" s="594">
        <v>0</v>
      </c>
      <c r="I293" s="594">
        <f t="shared" si="1"/>
        <v>-36943.82523393329</v>
      </c>
      <c r="J293"/>
      <c r="M293" s="72"/>
      <c r="N293" s="610"/>
    </row>
    <row r="294" spans="1:14" ht="13.8" thickBot="1">
      <c r="A294" s="1175" t="s">
        <v>35</v>
      </c>
      <c r="B294" s="850" t="s">
        <v>20</v>
      </c>
      <c r="C294" s="594">
        <v>10299.684580303105</v>
      </c>
      <c r="D294" s="594">
        <v>185154.06446066732</v>
      </c>
      <c r="E294" s="594" t="s">
        <v>143</v>
      </c>
      <c r="F294" s="594">
        <f t="shared" si="0"/>
        <v>195453.74904097043</v>
      </c>
      <c r="G294" s="594">
        <v>551116.85680979851</v>
      </c>
      <c r="H294" s="594">
        <v>551116.85680979851</v>
      </c>
      <c r="I294" s="594">
        <f t="shared" si="1"/>
        <v>355663.10776882805</v>
      </c>
      <c r="J294"/>
      <c r="M294" s="72"/>
      <c r="N294" s="610"/>
    </row>
    <row r="295" spans="1:14" ht="13.8" thickBot="1">
      <c r="A295" s="1175"/>
      <c r="B295" s="850" t="s">
        <v>19</v>
      </c>
      <c r="C295" s="594">
        <v>925328.94504495093</v>
      </c>
      <c r="D295" s="594">
        <v>5380871.8995818477</v>
      </c>
      <c r="E295" s="594" t="s">
        <v>143</v>
      </c>
      <c r="F295" s="594">
        <f t="shared" si="0"/>
        <v>6306200.8446267983</v>
      </c>
      <c r="G295" s="594">
        <v>21685738.740075465</v>
      </c>
      <c r="H295" s="594">
        <v>21685738.740075465</v>
      </c>
      <c r="I295" s="594">
        <f t="shared" si="1"/>
        <v>15379537.895448666</v>
      </c>
      <c r="J295"/>
      <c r="M295" s="72"/>
      <c r="N295" s="610"/>
    </row>
    <row r="296" spans="1:14" ht="13.8" thickBot="1">
      <c r="A296" s="1176"/>
      <c r="B296" s="850" t="s">
        <v>21</v>
      </c>
      <c r="C296" s="594">
        <v>1400346.5178124493</v>
      </c>
      <c r="D296" s="594">
        <v>1079766.1856548977</v>
      </c>
      <c r="E296" s="594" t="s">
        <v>143</v>
      </c>
      <c r="F296" s="594">
        <f t="shared" si="0"/>
        <v>2480112.7034673467</v>
      </c>
      <c r="G296" s="594">
        <v>3460001.0174418292</v>
      </c>
      <c r="H296" s="594">
        <v>3460001.0174418292</v>
      </c>
      <c r="I296" s="594">
        <f t="shared" si="1"/>
        <v>979888.31397448247</v>
      </c>
      <c r="J296"/>
      <c r="M296" s="72"/>
      <c r="N296" s="610"/>
    </row>
    <row r="297" spans="1:14" ht="13.8" thickBot="1">
      <c r="A297" s="91" t="s">
        <v>119</v>
      </c>
      <c r="B297" s="91" t="s">
        <v>147</v>
      </c>
      <c r="C297" s="593">
        <v>15844523.945556551</v>
      </c>
      <c r="D297" s="593">
        <v>21052193.610668112</v>
      </c>
      <c r="E297" s="594" t="s">
        <v>143</v>
      </c>
      <c r="F297" s="593">
        <f>SUM(F281:F296)</f>
        <v>36896717.556224652</v>
      </c>
      <c r="G297" s="593">
        <f>SUM(G281:G296)</f>
        <v>84296450.696867079</v>
      </c>
      <c r="H297" s="593">
        <f>SUM(H281:H296)</f>
        <v>84296450.696867079</v>
      </c>
      <c r="I297" s="593">
        <f>H297-F297</f>
        <v>47399733.140642427</v>
      </c>
      <c r="J297"/>
      <c r="M297" s="72"/>
      <c r="N297" s="610"/>
    </row>
    <row r="298" spans="1:14">
      <c r="A298" s="606" t="s">
        <v>740</v>
      </c>
      <c r="B298" s="219"/>
      <c r="C298" s="219"/>
      <c r="D298" s="219"/>
      <c r="E298" s="219"/>
      <c r="F298" s="219"/>
      <c r="G298" s="219"/>
      <c r="H298" s="219"/>
      <c r="I298" s="219"/>
      <c r="J298" s="219"/>
    </row>
    <row r="299" spans="1:14">
      <c r="A299" s="7" t="s">
        <v>151</v>
      </c>
      <c r="B299" s="635"/>
    </row>
  </sheetData>
  <mergeCells count="85">
    <mergeCell ref="A294:A296"/>
    <mergeCell ref="A235:A239"/>
    <mergeCell ref="A240:A243"/>
    <mergeCell ref="A244:A247"/>
    <mergeCell ref="A248:A250"/>
    <mergeCell ref="A258:A262"/>
    <mergeCell ref="A263:A266"/>
    <mergeCell ref="A267:A270"/>
    <mergeCell ref="A271:A273"/>
    <mergeCell ref="A281:A285"/>
    <mergeCell ref="A286:A289"/>
    <mergeCell ref="A290:A293"/>
    <mergeCell ref="A213:A215"/>
    <mergeCell ref="A143:A145"/>
    <mergeCell ref="A146:A148"/>
    <mergeCell ref="D167:H167"/>
    <mergeCell ref="A168:A172"/>
    <mergeCell ref="A173:A176"/>
    <mergeCell ref="A177:A179"/>
    <mergeCell ref="A180:A182"/>
    <mergeCell ref="D200:H200"/>
    <mergeCell ref="A201:A205"/>
    <mergeCell ref="A206:A209"/>
    <mergeCell ref="A210:A212"/>
    <mergeCell ref="A139:A142"/>
    <mergeCell ref="A102:A105"/>
    <mergeCell ref="B114:D114"/>
    <mergeCell ref="B115:E115"/>
    <mergeCell ref="B117:D117"/>
    <mergeCell ref="B119:D119"/>
    <mergeCell ref="B121:E121"/>
    <mergeCell ref="B122:E122"/>
    <mergeCell ref="B123:E123"/>
    <mergeCell ref="B124:E126"/>
    <mergeCell ref="D133:H133"/>
    <mergeCell ref="A134:A138"/>
    <mergeCell ref="C100:H101"/>
    <mergeCell ref="A72:A75"/>
    <mergeCell ref="C74:H75"/>
    <mergeCell ref="A76:A79"/>
    <mergeCell ref="C79:H79"/>
    <mergeCell ref="A85:A86"/>
    <mergeCell ref="B85:B86"/>
    <mergeCell ref="A87:A92"/>
    <mergeCell ref="A93:A97"/>
    <mergeCell ref="A98:A101"/>
    <mergeCell ref="L84:S84"/>
    <mergeCell ref="U84:AB84"/>
    <mergeCell ref="L58:S58"/>
    <mergeCell ref="U58:AB58"/>
    <mergeCell ref="A59:A60"/>
    <mergeCell ref="B59:B60"/>
    <mergeCell ref="A61:A66"/>
    <mergeCell ref="A67:A71"/>
    <mergeCell ref="A58:H58"/>
    <mergeCell ref="A36:A41"/>
    <mergeCell ref="A42:A45"/>
    <mergeCell ref="A46:A49"/>
    <mergeCell ref="C48:H49"/>
    <mergeCell ref="A50:A53"/>
    <mergeCell ref="A25:A28"/>
    <mergeCell ref="C28:H28"/>
    <mergeCell ref="L33:S33"/>
    <mergeCell ref="U33:AB33"/>
    <mergeCell ref="A34:A35"/>
    <mergeCell ref="B34:B35"/>
    <mergeCell ref="C23:H24"/>
    <mergeCell ref="A6:H6"/>
    <mergeCell ref="M6:T6"/>
    <mergeCell ref="A7:H7"/>
    <mergeCell ref="M7:T7"/>
    <mergeCell ref="A8:H8"/>
    <mergeCell ref="A9:A10"/>
    <mergeCell ref="B9:B10"/>
    <mergeCell ref="A11:A16"/>
    <mergeCell ref="A17:A20"/>
    <mergeCell ref="A21:A24"/>
    <mergeCell ref="U8:AB8"/>
    <mergeCell ref="A1:T1"/>
    <mergeCell ref="A2:T2"/>
    <mergeCell ref="A3:T3"/>
    <mergeCell ref="A4:I4"/>
    <mergeCell ref="M4:T4"/>
    <mergeCell ref="A5:H5"/>
    <mergeCell ref="M5:T5"/>
  </mergeCells>
  <pageMargins left="0.7" right="0.7" top="0.75" bottom="0.75" header="0.3" footer="0.3"/>
  <pageSetup scale="11" orientation="landscape" verticalDpi="200" r:id="rId1"/>
  <headerFooter alignWithMargins="0"/>
  <rowBreaks count="1" manualBreakCount="1">
    <brk id="5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1862A1B73E244A95FD7496C19A020E" ma:contentTypeVersion="14" ma:contentTypeDescription="Create a new document." ma:contentTypeScope="" ma:versionID="ba4fa4ff4649c8300480e597f30cf310">
  <xsd:schema xmlns:xsd="http://www.w3.org/2001/XMLSchema" xmlns:xs="http://www.w3.org/2001/XMLSchema" xmlns:p="http://schemas.microsoft.com/office/2006/metadata/properties" xmlns:ns1="http://schemas.microsoft.com/sharepoint/v3" xmlns:ns2="8632cd31-1a2e-4b3a-8c49-eaacfc3dcece" xmlns:ns3="fa24000d-ea79-4477-b19d-b3553011b1c2" targetNamespace="http://schemas.microsoft.com/office/2006/metadata/properties" ma:root="true" ma:fieldsID="622498c3d7eeccfe6871903e9cf5d2ff" ns1:_="" ns2:_="" ns3:_="">
    <xsd:import namespace="http://schemas.microsoft.com/sharepoint/v3"/>
    <xsd:import namespace="8632cd31-1a2e-4b3a-8c49-eaacfc3dcece"/>
    <xsd:import namespace="fa24000d-ea79-4477-b19d-b3553011b1c2"/>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description="" ma:hidden="true" ma:internalName="_ip_UnifiedCompliancePolicyProperties">
      <xsd:simpleType>
        <xsd:restriction base="dms:Note"/>
      </xsd:simpleType>
    </xsd:element>
    <xsd:element name="_ip_UnifiedCompliancePolicyUIAction" ma:index="11"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32cd31-1a2e-4b3a-8c49-eaacfc3dcec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4000d-ea79-4477-b19d-b3553011b1c2"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632cd31-1a2e-4b3a-8c49-eaacfc3dcece">
      <UserInfo>
        <DisplayName/>
        <AccountId xsi:nil="true"/>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D55F0C4-0A1D-40F6-93F3-E2F77C682C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632cd31-1a2e-4b3a-8c49-eaacfc3dcece"/>
    <ds:schemaRef ds:uri="fa24000d-ea79-4477-b19d-b3553011b1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EC9B99-A344-442B-AB8A-13A066BFCC51}">
  <ds:schemaRefs>
    <ds:schemaRef ds:uri="http://schemas.microsoft.com/sharepoint/v3/contenttype/forms"/>
  </ds:schemaRefs>
</ds:datastoreItem>
</file>

<file path=customXml/itemProps3.xml><?xml version="1.0" encoding="utf-8"?>
<ds:datastoreItem xmlns:ds="http://schemas.openxmlformats.org/officeDocument/2006/customXml" ds:itemID="{2837C89A-54BB-4D26-A110-A8909D0EEA81}">
  <ds:schemaRef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8632cd31-1a2e-4b3a-8c49-eaacfc3dcece"/>
    <ds:schemaRef ds:uri="http://purl.org/dc/dcmitype/"/>
    <ds:schemaRef ds:uri="http://schemas.openxmlformats.org/package/2006/metadata/core-properties"/>
    <ds:schemaRef ds:uri="http://schemas.microsoft.com/office/infopath/2007/PartnerControls"/>
    <ds:schemaRef ds:uri="fa24000d-ea79-4477-b19d-b3553011b1c2"/>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Extension Budget - Savings</vt:lpstr>
      <vt:lpstr>MEEIA Targets</vt:lpstr>
      <vt:lpstr>Cover</vt:lpstr>
      <vt:lpstr>TOC</vt:lpstr>
      <vt:lpstr>Program to Date Sector Results</vt:lpstr>
      <vt:lpstr>Year-over-Year</vt:lpstr>
      <vt:lpstr>Overall Results PY 2019</vt:lpstr>
      <vt:lpstr>Overall Results PY 2018</vt:lpstr>
      <vt:lpstr>Overall Results PY 2017</vt:lpstr>
      <vt:lpstr>Overall Results PY 2016</vt:lpstr>
      <vt:lpstr>Business EER - Standard</vt:lpstr>
      <vt:lpstr>Business EER - Custom</vt:lpstr>
      <vt:lpstr>Block Bidding</vt:lpstr>
      <vt:lpstr>Business EER - SEM</vt:lpstr>
      <vt:lpstr>Small Bus. Lighting</vt:lpstr>
      <vt:lpstr>Whole House Efficiency</vt:lpstr>
      <vt:lpstr>Income-Eligible Multi-Family</vt:lpstr>
      <vt:lpstr>Home Lighting Rebate</vt:lpstr>
      <vt:lpstr>HER</vt:lpstr>
      <vt:lpstr>OEA</vt:lpstr>
      <vt:lpstr>Res Programmable Thermostat</vt:lpstr>
      <vt:lpstr>Bus Programmable Thermostat</vt:lpstr>
      <vt:lpstr>Demand Response Incentive</vt:lpstr>
      <vt:lpstr>'Extension Budget - Savings'!Print_Area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Alexandria Davis</dc:creator>
  <cp:keywords/>
  <dc:description/>
  <cp:lastModifiedBy>Tia J Alexander</cp:lastModifiedBy>
  <cp:revision/>
  <dcterms:created xsi:type="dcterms:W3CDTF">2009-02-28T07:42:07Z</dcterms:created>
  <dcterms:modified xsi:type="dcterms:W3CDTF">2020-09-17T21:23:33Z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0x010100E21862A1B73E244A95FD7496C19A020E</vt:lpwstr>
  </property>
  <property fmtid="{D5CDD505-2E9C-101B-9397-08002B2CF9AE}" pid="3" name="_dlc_DocIdItemGuid">
    <vt:lpwstr>67842842-f0a8-4e32-8302-050257146a47</vt:lpwstr>
  </property>
  <property fmtid="{D5CDD505-2E9C-101B-9397-08002B2CF9AE}" pid="4" name="Order">
    <vt:r8>193100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SharedWithUsers">
    <vt:lpwstr/>
  </property>
  <property fmtid="{D5CDD505-2E9C-101B-9397-08002B2CF9AE}" pid="10" name="AuthorIds_UIVersion_1024">
    <vt:lpwstr>188</vt:lpwstr>
  </property>
  <property fmtid="{D5CDD505-2E9C-101B-9397-08002B2CF9AE}" pid="11" name="AuthorIds_UIVersion_1536">
    <vt:lpwstr>15</vt:lpwstr>
  </property>
  <property fmtid="{D5CDD505-2E9C-101B-9397-08002B2CF9AE}" pid="12" name="MSIP_Label_d275ac46-98b9-4d64-949f-e82ee8dc823c_Enabled">
    <vt:lpwstr>True</vt:lpwstr>
  </property>
  <property fmtid="{D5CDD505-2E9C-101B-9397-08002B2CF9AE}" pid="13" name="MSIP_Label_d275ac46-98b9-4d64-949f-e82ee8dc823c_SiteId">
    <vt:lpwstr>9ef58ab0-3510-4d99-8d3e-3c9e02ebab7f</vt:lpwstr>
  </property>
  <property fmtid="{D5CDD505-2E9C-101B-9397-08002B2CF9AE}" pid="14" name="MSIP_Label_d275ac46-98b9-4d64-949f-e82ee8dc823c_Owner">
    <vt:lpwstr>tia.alexander@evergy.com</vt:lpwstr>
  </property>
  <property fmtid="{D5CDD505-2E9C-101B-9397-08002B2CF9AE}" pid="15" name="MSIP_Label_d275ac46-98b9-4d64-949f-e82ee8dc823c_SetDate">
    <vt:lpwstr>2020-09-17T21:23:05.2107982Z</vt:lpwstr>
  </property>
  <property fmtid="{D5CDD505-2E9C-101B-9397-08002B2CF9AE}" pid="16" name="MSIP_Label_d275ac46-98b9-4d64-949f-e82ee8dc823c_Name">
    <vt:lpwstr>Internal Use Only</vt:lpwstr>
  </property>
  <property fmtid="{D5CDD505-2E9C-101B-9397-08002B2CF9AE}" pid="17" name="MSIP_Label_d275ac46-98b9-4d64-949f-e82ee8dc823c_Application">
    <vt:lpwstr>Microsoft Azure Information Protection</vt:lpwstr>
  </property>
  <property fmtid="{D5CDD505-2E9C-101B-9397-08002B2CF9AE}" pid="18" name="MSIP_Label_d275ac46-98b9-4d64-949f-e82ee8dc823c_ActionId">
    <vt:lpwstr>462c84e4-44e7-49da-b8f8-1efc5163c117</vt:lpwstr>
  </property>
  <property fmtid="{D5CDD505-2E9C-101B-9397-08002B2CF9AE}" pid="19" name="MSIP_Label_d275ac46-98b9-4d64-949f-e82ee8dc823c_Extended_MSFT_Method">
    <vt:lpwstr>Automatic</vt:lpwstr>
  </property>
  <property fmtid="{D5CDD505-2E9C-101B-9397-08002B2CF9AE}" pid="20" name="Sensitivity">
    <vt:lpwstr>Internal Use Only</vt:lpwstr>
  </property>
</Properties>
</file>